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oogle Drive\travaux 2\01 OPERATIONS\4_EN COURS\77\Aile des ministres\Couverture Partie Est\03.PRO DCE\DCE ind B\"/>
    </mc:Choice>
  </mc:AlternateContent>
  <xr:revisionPtr revIDLastSave="0" documentId="13_ncr:1_{5D2CD537-F885-4E34-83D8-CC5978A324AF}" xr6:coauthVersionLast="47" xr6:coauthVersionMax="47" xr10:uidLastSave="{00000000-0000-0000-0000-000000000000}"/>
  <bookViews>
    <workbookView xWindow="9600" yWindow="108" windowWidth="21108" windowHeight="16116" xr2:uid="{38D9DA66-76F1-460C-9DAE-86068562A5DA}"/>
  </bookViews>
  <sheets>
    <sheet name="PDG" sheetId="9" r:id="rId1"/>
    <sheet name="Echafaudages" sheetId="2" r:id="rId2"/>
  </sheets>
  <definedNames>
    <definedName name="_xlnm.Print_Titles" localSheetId="1">Echafaudages!$1:$3</definedName>
    <definedName name="_xlnm.Print_Area" localSheetId="1">Echafaudages!$A$1:$N$527</definedName>
    <definedName name="_xlnm.Print_Area" localSheetId="0">PDG!$A$1:$L$25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08" i="2" l="1"/>
  <c r="L465" i="2"/>
  <c r="L459" i="2"/>
  <c r="L261" i="2"/>
  <c r="L255" i="2"/>
  <c r="L126" i="2"/>
  <c r="L120" i="2"/>
  <c r="A354" i="2"/>
  <c r="A355" i="2"/>
  <c r="A356" i="2"/>
  <c r="A357" i="2"/>
  <c r="A358" i="2"/>
  <c r="A362" i="2"/>
  <c r="A363" i="2"/>
  <c r="A364" i="2"/>
  <c r="A372" i="2"/>
  <c r="A373" i="2"/>
  <c r="A374" i="2"/>
  <c r="A377" i="2"/>
  <c r="A380" i="2"/>
  <c r="A381" i="2"/>
  <c r="A382" i="2"/>
  <c r="A384" i="2"/>
  <c r="A385" i="2"/>
  <c r="A386" i="2"/>
  <c r="A387" i="2"/>
  <c r="A392" i="2"/>
  <c r="A393" i="2"/>
  <c r="A394" i="2"/>
  <c r="A395" i="2"/>
  <c r="A396" i="2"/>
  <c r="A401" i="2"/>
  <c r="A402" i="2"/>
  <c r="A403" i="2"/>
  <c r="A407" i="2"/>
  <c r="A408" i="2"/>
  <c r="A409" i="2"/>
  <c r="A412" i="2"/>
  <c r="A413" i="2"/>
  <c r="A415" i="2"/>
  <c r="A416" i="2"/>
  <c r="A417" i="2"/>
  <c r="A421" i="2"/>
  <c r="A422" i="2"/>
  <c r="A423" i="2"/>
  <c r="A424" i="2"/>
  <c r="A425" i="2"/>
  <c r="A427" i="2"/>
  <c r="A428" i="2"/>
  <c r="A429" i="2"/>
  <c r="A433" i="2"/>
  <c r="A436" i="2"/>
  <c r="A437" i="2"/>
  <c r="A438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61" i="2"/>
  <c r="A462" i="2"/>
  <c r="A463" i="2"/>
  <c r="A467" i="2"/>
  <c r="A468" i="2"/>
  <c r="A469" i="2"/>
  <c r="A472" i="2"/>
  <c r="A475" i="2"/>
  <c r="A476" i="2"/>
  <c r="A480" i="2"/>
  <c r="A481" i="2"/>
  <c r="A482" i="2"/>
  <c r="A485" i="2"/>
  <c r="A487" i="2"/>
  <c r="A488" i="2"/>
  <c r="A489" i="2"/>
  <c r="A490" i="2"/>
  <c r="A492" i="2"/>
  <c r="A493" i="2"/>
  <c r="A494" i="2"/>
  <c r="A495" i="2"/>
  <c r="A497" i="2"/>
  <c r="A498" i="2"/>
  <c r="A499" i="2"/>
  <c r="A501" i="2"/>
  <c r="A502" i="2"/>
  <c r="A503" i="2"/>
  <c r="A504" i="2"/>
  <c r="A505" i="2"/>
  <c r="A506" i="2"/>
  <c r="A507" i="2"/>
  <c r="A510" i="2"/>
  <c r="A511" i="2"/>
  <c r="A513" i="2"/>
  <c r="A514" i="2"/>
  <c r="A515" i="2"/>
  <c r="A519" i="2"/>
  <c r="A520" i="2"/>
  <c r="A213" i="2"/>
  <c r="A214" i="2"/>
  <c r="A215" i="2"/>
  <c r="A216" i="2"/>
  <c r="A217" i="2"/>
  <c r="A218" i="2"/>
  <c r="A219" i="2"/>
  <c r="A220" i="2"/>
  <c r="A221" i="2"/>
  <c r="A223" i="2"/>
  <c r="A224" i="2"/>
  <c r="A225" i="2"/>
  <c r="A229" i="2"/>
  <c r="A233" i="2"/>
  <c r="A236" i="2"/>
  <c r="A237" i="2"/>
  <c r="A238" i="2"/>
  <c r="N235" i="2"/>
  <c r="N202" i="2"/>
  <c r="A200" i="2"/>
  <c r="A201" i="2"/>
  <c r="A203" i="2"/>
  <c r="A204" i="2"/>
  <c r="A205" i="2"/>
  <c r="N332" i="2"/>
  <c r="A315" i="2"/>
  <c r="A316" i="2"/>
  <c r="A317" i="2"/>
  <c r="A321" i="2"/>
  <c r="A322" i="2"/>
  <c r="A324" i="2"/>
  <c r="A325" i="2"/>
  <c r="A327" i="2"/>
  <c r="A328" i="2"/>
  <c r="A330" i="2"/>
  <c r="A331" i="2"/>
  <c r="A333" i="2"/>
  <c r="A359" i="2" l="1"/>
  <c r="A57" i="2"/>
  <c r="A58" i="2"/>
  <c r="A59" i="2"/>
  <c r="A63" i="2"/>
  <c r="A64" i="2"/>
  <c r="A65" i="2"/>
  <c r="N63" i="2"/>
  <c r="N62" i="2"/>
  <c r="N61" i="2"/>
  <c r="N60" i="2"/>
  <c r="N59" i="2"/>
  <c r="N58" i="2"/>
  <c r="A263" i="2"/>
  <c r="A264" i="2"/>
  <c r="A267" i="2"/>
  <c r="A268" i="2"/>
  <c r="A272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7" i="2"/>
  <c r="A258" i="2"/>
  <c r="A259" i="2"/>
  <c r="A79" i="2"/>
  <c r="A80" i="2"/>
  <c r="A81" i="2"/>
  <c r="A82" i="2"/>
  <c r="A83" i="2"/>
  <c r="A84" i="2"/>
  <c r="A86" i="2"/>
  <c r="A87" i="2"/>
  <c r="A88" i="2"/>
  <c r="A90" i="2"/>
  <c r="A91" i="2"/>
  <c r="A94" i="2"/>
  <c r="A45" i="2"/>
  <c r="A46" i="2"/>
  <c r="A47" i="2"/>
  <c r="A49" i="2"/>
  <c r="A50" i="2"/>
  <c r="A51" i="2"/>
  <c r="A52" i="2"/>
  <c r="A171" i="2"/>
  <c r="A172" i="2"/>
  <c r="A174" i="2"/>
  <c r="A175" i="2"/>
  <c r="A179" i="2"/>
  <c r="A180" i="2"/>
  <c r="A183" i="2"/>
  <c r="A184" i="2"/>
  <c r="A185" i="2"/>
  <c r="A188" i="2"/>
  <c r="A189" i="2"/>
  <c r="A128" i="2"/>
  <c r="A129" i="2"/>
  <c r="A130" i="2"/>
  <c r="A133" i="2"/>
  <c r="A136" i="2"/>
  <c r="A137" i="2"/>
  <c r="A141" i="2"/>
  <c r="A142" i="2"/>
  <c r="A143" i="2"/>
  <c r="A146" i="2"/>
  <c r="A147" i="2"/>
  <c r="A148" i="2"/>
  <c r="A149" i="2"/>
  <c r="A98" i="2"/>
  <c r="N85" i="2"/>
  <c r="E241" i="2"/>
  <c r="E242" i="2"/>
  <c r="E243" i="2"/>
  <c r="E244" i="2"/>
  <c r="E245" i="2"/>
  <c r="E246" i="2"/>
  <c r="E247" i="2"/>
  <c r="E248" i="2"/>
  <c r="E249" i="2"/>
  <c r="L308" i="2"/>
  <c r="L181" i="2"/>
  <c r="L176" i="2"/>
  <c r="L303" i="2"/>
  <c r="A197" i="2"/>
  <c r="A198" i="2"/>
  <c r="A206" i="2"/>
  <c r="A207" i="2"/>
  <c r="A208" i="2"/>
  <c r="A209" i="2"/>
  <c r="A273" i="2"/>
  <c r="A274" i="2"/>
  <c r="A277" i="2"/>
  <c r="A278" i="2"/>
  <c r="A279" i="2"/>
  <c r="A281" i="2"/>
  <c r="A282" i="2"/>
  <c r="A283" i="2"/>
  <c r="A284" i="2"/>
  <c r="A285" i="2"/>
  <c r="A286" i="2"/>
  <c r="A287" i="2"/>
  <c r="A288" i="2"/>
  <c r="A290" i="2"/>
  <c r="A291" i="2"/>
  <c r="A292" i="2"/>
  <c r="A293" i="2"/>
  <c r="A295" i="2"/>
  <c r="A298" i="2"/>
  <c r="A299" i="2"/>
  <c r="A301" i="2"/>
  <c r="A302" i="2"/>
  <c r="A306" i="2"/>
  <c r="A307" i="2"/>
  <c r="A310" i="2"/>
  <c r="A311" i="2"/>
  <c r="A312" i="2"/>
  <c r="A190" i="2"/>
  <c r="A194" i="2"/>
  <c r="A195" i="2"/>
  <c r="A151" i="2"/>
  <c r="A152" i="2"/>
  <c r="A153" i="2"/>
  <c r="A154" i="2"/>
  <c r="A155" i="2"/>
  <c r="A157" i="2"/>
  <c r="A158" i="2"/>
  <c r="A159" i="2"/>
  <c r="A161" i="2"/>
  <c r="A162" i="2"/>
  <c r="A163" i="2"/>
  <c r="A164" i="2"/>
  <c r="A165" i="2"/>
  <c r="A166" i="2"/>
  <c r="A167" i="2"/>
  <c r="A168" i="2"/>
  <c r="A124" i="2"/>
  <c r="A99" i="2"/>
  <c r="A100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360" i="2" l="1"/>
  <c r="A346" i="2"/>
  <c r="A347" i="2"/>
  <c r="A350" i="2"/>
  <c r="A351" i="2"/>
  <c r="A352" i="2"/>
  <c r="A11" i="2"/>
  <c r="A12" i="2"/>
  <c r="A15" i="2"/>
  <c r="A16" i="2"/>
  <c r="A17" i="2"/>
  <c r="A21" i="2"/>
  <c r="A22" i="2"/>
  <c r="A23" i="2"/>
  <c r="A27" i="2"/>
  <c r="A28" i="2"/>
  <c r="A29" i="2"/>
  <c r="A37" i="2"/>
  <c r="A38" i="2"/>
  <c r="A39" i="2"/>
  <c r="A42" i="2"/>
  <c r="A69" i="2"/>
  <c r="A70" i="2"/>
  <c r="A71" i="2"/>
  <c r="A72" i="2"/>
  <c r="A73" i="2"/>
  <c r="A74" i="2"/>
  <c r="A75" i="2"/>
  <c r="A334" i="2"/>
  <c r="N406" i="2"/>
  <c r="N402" i="2"/>
  <c r="N400" i="2"/>
  <c r="N399" i="2"/>
  <c r="N396" i="2"/>
  <c r="I394" i="2"/>
  <c r="N393" i="2"/>
  <c r="I393" i="2"/>
  <c r="N387" i="2"/>
  <c r="I385" i="2"/>
  <c r="I387" i="2" s="1"/>
  <c r="L389" i="2" s="1"/>
  <c r="N389" i="2" s="1"/>
  <c r="N381" i="2"/>
  <c r="N379" i="2"/>
  <c r="N378" i="2"/>
  <c r="N376" i="2"/>
  <c r="N373" i="2"/>
  <c r="N68" i="2"/>
  <c r="N67" i="2"/>
  <c r="N66" i="2"/>
  <c r="N44" i="2"/>
  <c r="N43" i="2"/>
  <c r="A361" i="2" l="1"/>
  <c r="I396" i="2"/>
  <c r="A367" i="2" l="1"/>
  <c r="A365" i="2"/>
  <c r="A366" i="2"/>
  <c r="L397" i="2"/>
  <c r="L398" i="2" s="1"/>
  <c r="N398" i="2" s="1"/>
  <c r="A368" i="2" l="1"/>
  <c r="N397" i="2"/>
  <c r="A369" i="2" l="1"/>
  <c r="N414" i="2"/>
  <c r="N413" i="2"/>
  <c r="N411" i="2"/>
  <c r="N410" i="2"/>
  <c r="N408" i="2"/>
  <c r="A370" i="2" l="1"/>
  <c r="A343" i="2"/>
  <c r="A344" i="2"/>
  <c r="A342" i="2"/>
  <c r="A371" i="2" l="1"/>
  <c r="N512" i="2"/>
  <c r="N511" i="2"/>
  <c r="N510" i="2"/>
  <c r="N326" i="2"/>
  <c r="N329" i="2"/>
  <c r="N361" i="2"/>
  <c r="N355" i="2"/>
  <c r="N349" i="2"/>
  <c r="N348" i="2"/>
  <c r="A335" i="2"/>
  <c r="N308" i="2"/>
  <c r="N313" i="2"/>
  <c r="N314" i="2"/>
  <c r="N311" i="2"/>
  <c r="N309" i="2"/>
  <c r="N307" i="2"/>
  <c r="N306" i="2"/>
  <c r="N305" i="2"/>
  <c r="N304" i="2"/>
  <c r="N303" i="2"/>
  <c r="N302" i="2"/>
  <c r="N301" i="2"/>
  <c r="N266" i="2"/>
  <c r="N222" i="2"/>
  <c r="N234" i="2"/>
  <c r="N230" i="2"/>
  <c r="N228" i="2"/>
  <c r="N232" i="2"/>
  <c r="N231" i="2"/>
  <c r="N227" i="2"/>
  <c r="N226" i="2"/>
  <c r="N224" i="2"/>
  <c r="N35" i="2"/>
  <c r="A375" i="2" l="1"/>
  <c r="A376" i="2"/>
  <c r="A378" i="2" s="1"/>
  <c r="A379" i="2" s="1"/>
  <c r="A383" i="2" s="1"/>
  <c r="A388" i="2" s="1"/>
  <c r="A389" i="2" s="1"/>
  <c r="A390" i="2" s="1"/>
  <c r="A391" i="2" s="1"/>
  <c r="A397" i="2" s="1"/>
  <c r="A398" i="2" s="1"/>
  <c r="A399" i="2" s="1"/>
  <c r="A400" i="2" s="1"/>
  <c r="A404" i="2" s="1"/>
  <c r="A405" i="2" s="1"/>
  <c r="A406" i="2" s="1"/>
  <c r="A410" i="2" s="1"/>
  <c r="A411" i="2" s="1"/>
  <c r="A414" i="2" s="1"/>
  <c r="A418" i="2" s="1"/>
  <c r="A419" i="2" s="1"/>
  <c r="A420" i="2" s="1"/>
  <c r="A426" i="2" s="1"/>
  <c r="A430" i="2" s="1"/>
  <c r="A431" i="2" s="1"/>
  <c r="A432" i="2" s="1"/>
  <c r="A434" i="2" s="1"/>
  <c r="A435" i="2" s="1"/>
  <c r="A439" i="2" s="1"/>
  <c r="A458" i="2" s="1"/>
  <c r="A459" i="2" s="1"/>
  <c r="A460" i="2" s="1"/>
  <c r="A464" i="2" s="1"/>
  <c r="A465" i="2" s="1"/>
  <c r="A466" i="2" s="1"/>
  <c r="A470" i="2" s="1"/>
  <c r="A471" i="2" s="1"/>
  <c r="A473" i="2" s="1"/>
  <c r="A474" i="2" s="1"/>
  <c r="A477" i="2" s="1"/>
  <c r="A478" i="2" s="1"/>
  <c r="A479" i="2" s="1"/>
  <c r="A483" i="2" s="1"/>
  <c r="A484" i="2" s="1"/>
  <c r="A486" i="2" s="1"/>
  <c r="A491" i="2" s="1"/>
  <c r="A496" i="2" s="1"/>
  <c r="A500" i="2" s="1"/>
  <c r="A508" i="2" s="1"/>
  <c r="A509" i="2" s="1"/>
  <c r="A512" i="2" s="1"/>
  <c r="A516" i="2" s="1"/>
  <c r="A517" i="2" s="1"/>
  <c r="A518" i="2" s="1"/>
  <c r="A521" i="2" s="1"/>
  <c r="N26" i="2"/>
  <c r="N20" i="2"/>
  <c r="N19" i="2"/>
  <c r="N41" i="2"/>
  <c r="N196" i="2"/>
  <c r="N195" i="2" l="1"/>
  <c r="N194" i="2"/>
  <c r="N300" i="2"/>
  <c r="N187" i="2"/>
  <c r="N186" i="2"/>
  <c r="N184" i="2"/>
  <c r="N207" i="2"/>
  <c r="N92" i="2"/>
  <c r="N93" i="2"/>
  <c r="N97" i="2"/>
  <c r="N95" i="2"/>
  <c r="N96" i="2"/>
  <c r="N199" i="2"/>
  <c r="N176" i="2"/>
  <c r="N182" i="2"/>
  <c r="N181" i="2"/>
  <c r="N180" i="2"/>
  <c r="N135" i="2"/>
  <c r="N134" i="2"/>
  <c r="N132" i="2"/>
  <c r="N131" i="2"/>
  <c r="N56" i="2"/>
  <c r="N55" i="2"/>
  <c r="N52" i="2"/>
  <c r="I50" i="2"/>
  <c r="N46" i="2"/>
  <c r="N64" i="2"/>
  <c r="N40" i="2"/>
  <c r="N38" i="2"/>
  <c r="N370" i="2"/>
  <c r="N369" i="2"/>
  <c r="N368" i="2"/>
  <c r="N363" i="2"/>
  <c r="N34" i="2"/>
  <c r="N33" i="2"/>
  <c r="N32" i="2"/>
  <c r="N31" i="2"/>
  <c r="N30" i="2"/>
  <c r="N37" i="2"/>
  <c r="N28" i="2"/>
  <c r="N27" i="2"/>
  <c r="N24" i="2"/>
  <c r="L25" i="2"/>
  <c r="N25" i="2" s="1"/>
  <c r="N18" i="2"/>
  <c r="N17" i="2"/>
  <c r="N16" i="2"/>
  <c r="N15" i="2"/>
  <c r="N14" i="2"/>
  <c r="N13" i="2"/>
  <c r="N10" i="2"/>
  <c r="A9" i="2"/>
  <c r="A6" i="2"/>
  <c r="A5" i="2"/>
  <c r="A4" i="2"/>
  <c r="I487" i="2"/>
  <c r="N473" i="2"/>
  <c r="N474" i="2"/>
  <c r="N432" i="2"/>
  <c r="I52" i="2" l="1"/>
  <c r="L53" i="2" s="1"/>
  <c r="A10" i="2"/>
  <c r="A13" i="2" s="1"/>
  <c r="N53" i="2" l="1"/>
  <c r="L54" i="2"/>
  <c r="N54" i="2" s="1"/>
  <c r="A14" i="2" l="1"/>
  <c r="A18" i="2" l="1"/>
  <c r="A19" i="2" l="1"/>
  <c r="N345" i="2"/>
  <c r="A20" i="2" l="1"/>
  <c r="A24" i="2" s="1"/>
  <c r="I295" i="2"/>
  <c r="I293" i="2"/>
  <c r="I287" i="2"/>
  <c r="I286" i="2"/>
  <c r="I285" i="2"/>
  <c r="I284" i="2"/>
  <c r="I283" i="2"/>
  <c r="I282" i="2"/>
  <c r="I281" i="2"/>
  <c r="I278" i="2"/>
  <c r="I219" i="2"/>
  <c r="I216" i="2"/>
  <c r="I217" i="2"/>
  <c r="I218" i="2"/>
  <c r="I214" i="2"/>
  <c r="I215" i="2"/>
  <c r="I213" i="2"/>
  <c r="I220" i="2" s="1"/>
  <c r="I167" i="2"/>
  <c r="I166" i="2"/>
  <c r="I165" i="2"/>
  <c r="I164" i="2"/>
  <c r="I163" i="2"/>
  <c r="I162" i="2"/>
  <c r="I161" i="2"/>
  <c r="I148" i="2"/>
  <c r="I147" i="2"/>
  <c r="I146" i="2"/>
  <c r="I151" i="2"/>
  <c r="I79" i="2"/>
  <c r="I80" i="2"/>
  <c r="I81" i="2"/>
  <c r="I82" i="2"/>
  <c r="I83" i="2" l="1"/>
  <c r="A25" i="2"/>
  <c r="A26" i="2" s="1"/>
  <c r="A30" i="2" s="1"/>
  <c r="A31" i="2" s="1"/>
  <c r="A32" i="2" s="1"/>
  <c r="A33" i="2" s="1"/>
  <c r="A34" i="2" s="1"/>
  <c r="A35" i="2" s="1"/>
  <c r="A36" i="2" s="1"/>
  <c r="A40" i="2" s="1"/>
  <c r="A41" i="2" s="1"/>
  <c r="A43" i="2" s="1"/>
  <c r="A44" i="2" s="1"/>
  <c r="I168" i="2"/>
  <c r="I149" i="2"/>
  <c r="I288" i="2"/>
  <c r="I279" i="2"/>
  <c r="A48" i="2" l="1"/>
  <c r="A53" i="2" s="1"/>
  <c r="N145" i="2"/>
  <c r="A54" i="2" l="1"/>
  <c r="A55" i="2" s="1"/>
  <c r="A56" i="2" s="1"/>
  <c r="A60" i="2" s="1"/>
  <c r="A61" i="2" s="1"/>
  <c r="A62" i="2" s="1"/>
  <c r="J338" i="2"/>
  <c r="N6" i="2"/>
  <c r="N70" i="2" s="1"/>
  <c r="A66" i="2" l="1"/>
  <c r="A67" i="2" s="1"/>
  <c r="A68" i="2" s="1"/>
  <c r="A76" i="2" s="1"/>
  <c r="A77" i="2" l="1"/>
  <c r="A78" i="2" s="1"/>
  <c r="A85" i="2" s="1"/>
  <c r="A89" i="2" s="1"/>
  <c r="A92" i="2" s="1"/>
  <c r="A93" i="2" s="1"/>
  <c r="A95" i="2" s="1"/>
  <c r="A96" i="2" s="1"/>
  <c r="A97" i="2" l="1"/>
  <c r="A101" i="2" s="1"/>
  <c r="A119" i="2" s="1"/>
  <c r="A120" i="2" s="1"/>
  <c r="A121" i="2" s="1"/>
  <c r="A125" i="2" s="1"/>
  <c r="A126" i="2" s="1"/>
  <c r="A127" i="2" s="1"/>
  <c r="A131" i="2" s="1"/>
  <c r="A132" i="2" s="1"/>
  <c r="A134" i="2" s="1"/>
  <c r="A135" i="2" s="1"/>
  <c r="A138" i="2" s="1"/>
  <c r="A139" i="2" s="1"/>
  <c r="A140" i="2" s="1"/>
  <c r="A144" i="2" s="1"/>
  <c r="A145" i="2" s="1"/>
  <c r="A150" i="2" s="1"/>
  <c r="I506" i="2" l="1"/>
  <c r="I503" i="2"/>
  <c r="I497" i="2"/>
  <c r="I498" i="2"/>
  <c r="I494" i="2"/>
  <c r="I485" i="2"/>
  <c r="N485" i="2"/>
  <c r="I489" i="2"/>
  <c r="I488" i="2"/>
  <c r="I505" i="2"/>
  <c r="I477" i="2"/>
  <c r="E453" i="2"/>
  <c r="I453" i="2" s="1"/>
  <c r="E452" i="2"/>
  <c r="I452" i="2" s="1"/>
  <c r="I423" i="2"/>
  <c r="N435" i="2"/>
  <c r="I490" i="2" l="1"/>
  <c r="N486" i="2" s="1"/>
  <c r="I504" i="2"/>
  <c r="N484" i="2"/>
  <c r="I499" i="2" l="1"/>
  <c r="N471" i="2" l="1"/>
  <c r="N470" i="2"/>
  <c r="J525" i="2" l="1"/>
  <c r="N325" i="2"/>
  <c r="N521" i="2"/>
  <c r="N520" i="2"/>
  <c r="N198" i="2"/>
  <c r="N323" i="2"/>
  <c r="N322" i="2"/>
  <c r="I157" i="2" l="1"/>
  <c r="I159" i="2" s="1"/>
  <c r="I154" i="2"/>
  <c r="I153" i="2"/>
  <c r="I152" i="2"/>
  <c r="N151" i="2"/>
  <c r="N146" i="2"/>
  <c r="I155" i="2" l="1"/>
  <c r="N160" i="2"/>
  <c r="N156" i="2" l="1"/>
  <c r="N125" i="2"/>
  <c r="N127" i="2"/>
  <c r="N119" i="2"/>
  <c r="N121" i="2"/>
  <c r="E102" i="2"/>
  <c r="I102" i="2" s="1"/>
  <c r="E105" i="2"/>
  <c r="I105" i="2" s="1"/>
  <c r="E112" i="2"/>
  <c r="I112" i="2" s="1"/>
  <c r="E110" i="2"/>
  <c r="I110" i="2" s="1"/>
  <c r="E107" i="2"/>
  <c r="I107" i="2" s="1"/>
  <c r="E106" i="2"/>
  <c r="I106" i="2" s="1"/>
  <c r="E104" i="2"/>
  <c r="I104" i="2" s="1"/>
  <c r="E103" i="2"/>
  <c r="I103" i="2" s="1"/>
  <c r="G109" i="2"/>
  <c r="E114" i="2"/>
  <c r="I114" i="2" s="1"/>
  <c r="E113" i="2"/>
  <c r="I113" i="2" s="1"/>
  <c r="E111" i="2"/>
  <c r="I111" i="2" s="1"/>
  <c r="E109" i="2"/>
  <c r="E108" i="2"/>
  <c r="I108" i="2" s="1"/>
  <c r="N89" i="2"/>
  <c r="N197" i="2"/>
  <c r="N193" i="2"/>
  <c r="N192" i="2"/>
  <c r="N191" i="2"/>
  <c r="N190" i="2"/>
  <c r="N189" i="2"/>
  <c r="N179" i="2"/>
  <c r="N178" i="2"/>
  <c r="N177" i="2"/>
  <c r="N175" i="2"/>
  <c r="N174" i="2"/>
  <c r="N161" i="2"/>
  <c r="N157" i="2"/>
  <c r="N144" i="2"/>
  <c r="N143" i="2"/>
  <c r="N142" i="2"/>
  <c r="N136" i="2"/>
  <c r="N141" i="2"/>
  <c r="N140" i="2"/>
  <c r="N139" i="2"/>
  <c r="N138" i="2"/>
  <c r="N128" i="2"/>
  <c r="N124" i="2"/>
  <c r="N118" i="2"/>
  <c r="N100" i="2"/>
  <c r="N87" i="2"/>
  <c r="N79" i="2"/>
  <c r="N173" i="2"/>
  <c r="N172" i="2"/>
  <c r="N73" i="2"/>
  <c r="N265" i="2"/>
  <c r="N267" i="2"/>
  <c r="N271" i="2"/>
  <c r="N270" i="2"/>
  <c r="N269" i="2"/>
  <c r="N262" i="2"/>
  <c r="N260" i="2"/>
  <c r="N256" i="2"/>
  <c r="N254" i="2"/>
  <c r="I249" i="2"/>
  <c r="I248" i="2"/>
  <c r="I247" i="2"/>
  <c r="I245" i="2"/>
  <c r="I246" i="2"/>
  <c r="I244" i="2"/>
  <c r="I243" i="2"/>
  <c r="I242" i="2"/>
  <c r="I241" i="2"/>
  <c r="N321" i="2"/>
  <c r="N320" i="2"/>
  <c r="N319" i="2"/>
  <c r="N318" i="2"/>
  <c r="N317" i="2"/>
  <c r="N316" i="2"/>
  <c r="N315" i="2"/>
  <c r="N298" i="2"/>
  <c r="N295" i="2"/>
  <c r="N290" i="2"/>
  <c r="N275" i="2"/>
  <c r="N274" i="2"/>
  <c r="N273" i="2"/>
  <c r="N272" i="2"/>
  <c r="N263" i="2"/>
  <c r="N259" i="2"/>
  <c r="N253" i="2"/>
  <c r="N240" i="2"/>
  <c r="N238" i="2"/>
  <c r="N213" i="2"/>
  <c r="N299" i="2"/>
  <c r="N401" i="2"/>
  <c r="N514" i="2"/>
  <c r="N487" i="2"/>
  <c r="N492" i="2"/>
  <c r="N493" i="2"/>
  <c r="N495" i="2"/>
  <c r="N497" i="2"/>
  <c r="N501" i="2"/>
  <c r="N502" i="2"/>
  <c r="N507" i="2"/>
  <c r="I502" i="2"/>
  <c r="I501" i="2"/>
  <c r="N150" i="2" l="1"/>
  <c r="I507" i="2"/>
  <c r="N212" i="2"/>
  <c r="I109" i="2"/>
  <c r="I115" i="2" s="1"/>
  <c r="N101" i="2" s="1"/>
  <c r="N120" i="2"/>
  <c r="N126" i="2"/>
  <c r="I250" i="2"/>
  <c r="N294" i="2"/>
  <c r="N261" i="2"/>
  <c r="N255" i="2"/>
  <c r="N289" i="2" l="1"/>
  <c r="N500" i="2"/>
  <c r="N77" i="2"/>
  <c r="N76" i="2"/>
  <c r="N78" i="2"/>
  <c r="N276" i="2"/>
  <c r="N169" i="2"/>
  <c r="N296" i="2"/>
  <c r="N239" i="2"/>
  <c r="N210" i="2"/>
  <c r="N211" i="2"/>
  <c r="N297" i="2" l="1"/>
  <c r="N170" i="2"/>
  <c r="N280" i="2"/>
  <c r="N334" i="2" s="1"/>
  <c r="N204" i="2" l="1"/>
  <c r="N337" i="2" s="1"/>
  <c r="N339" i="2" l="1"/>
  <c r="N338" i="2"/>
  <c r="N475" i="2" l="1"/>
  <c r="N481" i="2"/>
  <c r="N482" i="2"/>
  <c r="N483" i="2"/>
  <c r="N513" i="2"/>
  <c r="N515" i="2"/>
  <c r="N516" i="2"/>
  <c r="N517" i="2"/>
  <c r="N518" i="2"/>
  <c r="N479" i="2"/>
  <c r="N477" i="2"/>
  <c r="N478" i="2" l="1"/>
  <c r="N496" i="2" l="1"/>
  <c r="E451" i="2"/>
  <c r="I451" i="2" s="1"/>
  <c r="E450" i="2"/>
  <c r="I450" i="2" s="1"/>
  <c r="E449" i="2"/>
  <c r="I449" i="2" s="1"/>
  <c r="E448" i="2"/>
  <c r="I448" i="2" s="1"/>
  <c r="E444" i="2"/>
  <c r="E445" i="2"/>
  <c r="E446" i="2"/>
  <c r="E447" i="2"/>
  <c r="I447" i="2" s="1"/>
  <c r="E443" i="2"/>
  <c r="E442" i="2"/>
  <c r="E441" i="2"/>
  <c r="N434" i="2"/>
  <c r="N426" i="2"/>
  <c r="N431" i="2"/>
  <c r="G422" i="2"/>
  <c r="N343" i="2" l="1"/>
  <c r="N359" i="2" l="1"/>
  <c r="A522" i="2" l="1"/>
  <c r="I493" i="2"/>
  <c r="I492" i="2"/>
  <c r="N467" i="2"/>
  <c r="N466" i="2"/>
  <c r="N465" i="2"/>
  <c r="N464" i="2"/>
  <c r="N463" i="2"/>
  <c r="N460" i="2"/>
  <c r="N459" i="2"/>
  <c r="N458" i="2"/>
  <c r="N457" i="2"/>
  <c r="I446" i="2"/>
  <c r="I445" i="2"/>
  <c r="I444" i="2"/>
  <c r="N443" i="2"/>
  <c r="I443" i="2"/>
  <c r="N442" i="2"/>
  <c r="I442" i="2"/>
  <c r="N441" i="2"/>
  <c r="I441" i="2"/>
  <c r="N440" i="2"/>
  <c r="N438" i="2"/>
  <c r="N430" i="2"/>
  <c r="N428" i="2"/>
  <c r="N421" i="2"/>
  <c r="I422" i="2"/>
  <c r="N415" i="2"/>
  <c r="N372" i="2"/>
  <c r="N362" i="2"/>
  <c r="L360" i="2"/>
  <c r="N360" i="2" s="1"/>
  <c r="N354" i="2"/>
  <c r="N352" i="2"/>
  <c r="N351" i="2"/>
  <c r="N350" i="2"/>
  <c r="I495" i="2" l="1"/>
  <c r="I454" i="2"/>
  <c r="N439" i="2" s="1"/>
  <c r="I421" i="2"/>
  <c r="I424" i="2" s="1"/>
  <c r="N491" i="2" l="1"/>
  <c r="N509" i="2"/>
  <c r="N420" i="2"/>
  <c r="N419" i="2"/>
  <c r="N524" i="2" s="1"/>
  <c r="N418" i="2"/>
  <c r="N526" i="2" l="1"/>
  <c r="N525" i="2" l="1"/>
  <c r="C27" i="9" l="1"/>
  <c r="A156" i="2" l="1"/>
  <c r="A160" i="2" l="1"/>
  <c r="A169" i="2" s="1"/>
  <c r="A170" i="2" s="1"/>
  <c r="A173" i="2" s="1"/>
  <c r="A176" i="2" s="1"/>
  <c r="A177" i="2" s="1"/>
  <c r="A178" i="2" l="1"/>
  <c r="A181" i="2" l="1"/>
  <c r="A182" i="2" l="1"/>
  <c r="A186" i="2" l="1"/>
  <c r="A187" i="2" s="1"/>
  <c r="A191" i="2" l="1"/>
  <c r="A192" i="2" s="1"/>
  <c r="A193" i="2" l="1"/>
  <c r="A196" i="2" l="1"/>
  <c r="A199" i="2" l="1"/>
  <c r="A202" i="2" s="1"/>
  <c r="A210" i="2" l="1"/>
  <c r="A211" i="2" s="1"/>
  <c r="A212" i="2" s="1"/>
  <c r="A222" i="2" s="1"/>
  <c r="A226" i="2" s="1"/>
  <c r="A227" i="2" s="1"/>
  <c r="A228" i="2" s="1"/>
  <c r="A230" i="2" s="1"/>
  <c r="A231" i="2" s="1"/>
  <c r="A232" i="2" s="1"/>
  <c r="A234" i="2" s="1"/>
  <c r="A235" i="2" s="1"/>
  <c r="A239" i="2" s="1"/>
  <c r="A254" i="2" l="1"/>
  <c r="A255" i="2" s="1"/>
  <c r="A256" i="2" s="1"/>
  <c r="A260" i="2" s="1"/>
  <c r="A261" i="2" s="1"/>
  <c r="A262" i="2" s="1"/>
  <c r="A265" i="2" s="1"/>
  <c r="A266" i="2" s="1"/>
  <c r="A269" i="2" s="1"/>
  <c r="A270" i="2" s="1"/>
  <c r="A271" i="2" s="1"/>
  <c r="A275" i="2" l="1"/>
  <c r="A276" i="2" l="1"/>
  <c r="A280" i="2" l="1"/>
  <c r="A289" i="2" l="1"/>
  <c r="A294" i="2" s="1"/>
  <c r="A296" i="2" l="1"/>
  <c r="A297" i="2" s="1"/>
  <c r="A300" i="2" l="1"/>
  <c r="A303" i="2" s="1"/>
  <c r="A304" i="2" s="1"/>
  <c r="A305" i="2" l="1"/>
  <c r="A308" i="2" s="1"/>
  <c r="A309" i="2" s="1"/>
  <c r="A313" i="2" s="1"/>
  <c r="A314" i="2" s="1"/>
  <c r="A318" i="2" s="1"/>
  <c r="A319" i="2" s="1"/>
  <c r="A320" i="2" s="1"/>
  <c r="A323" i="2" s="1"/>
  <c r="A326" i="2" s="1"/>
  <c r="A329" i="2" s="1"/>
  <c r="A332" i="2" s="1"/>
  <c r="A345" i="2" l="1"/>
  <c r="A348" i="2" l="1"/>
  <c r="A349" i="2" s="1"/>
  <c r="A353" i="2" s="1"/>
</calcChain>
</file>

<file path=xl/sharedStrings.xml><?xml version="1.0" encoding="utf-8"?>
<sst xmlns="http://schemas.openxmlformats.org/spreadsheetml/2006/main" count="918" uniqueCount="272">
  <si>
    <t>N°</t>
  </si>
  <si>
    <t>Désignation des Ouvrages</t>
  </si>
  <si>
    <t>Unité</t>
  </si>
  <si>
    <t>Quantité</t>
  </si>
  <si>
    <t>P.U.</t>
  </si>
  <si>
    <t>Montant</t>
  </si>
  <si>
    <t>CCTP</t>
  </si>
  <si>
    <t>PANNEAU DE CHANTIER</t>
  </si>
  <si>
    <t>mois</t>
  </si>
  <si>
    <t>BASE VIE</t>
  </si>
  <si>
    <t>Transport aller et pose</t>
  </si>
  <si>
    <t>Dépose et transport retour</t>
  </si>
  <si>
    <t>3.1.1</t>
  </si>
  <si>
    <t>ECHAFAUDAGES DE PIED</t>
  </si>
  <si>
    <t>En première installation, compris planchers de travail, cloisons de garantie et filets pare chute et pare gravois</t>
  </si>
  <si>
    <t>forfait</t>
  </si>
  <si>
    <t>Location et entretien</t>
  </si>
  <si>
    <t>x</t>
  </si>
  <si>
    <t>=</t>
  </si>
  <si>
    <t>ECHAFAUDAGES EN APPUI SUR LA COUVERTURE</t>
  </si>
  <si>
    <t>3.1.2</t>
  </si>
  <si>
    <t>PARAPLUIE</t>
  </si>
  <si>
    <t>en bâche PVC enduite translucide sur ossature</t>
  </si>
  <si>
    <t>3.1.3</t>
  </si>
  <si>
    <t>unité</t>
  </si>
  <si>
    <t>ml</t>
  </si>
  <si>
    <t>BRANCHEMENTS PROVISOIRES</t>
  </si>
  <si>
    <t>m²</t>
  </si>
  <si>
    <t>Montant H.T.</t>
  </si>
  <si>
    <t>Montant T.T.C.</t>
  </si>
  <si>
    <t>Entièrement équipé éclairé chauffé avec tables chaises et armoires</t>
  </si>
  <si>
    <t>côté cour d'honneur</t>
  </si>
  <si>
    <t>u</t>
  </si>
  <si>
    <t>ETAT DES LIEUX</t>
  </si>
  <si>
    <t>PROTECTION DES SOLS</t>
  </si>
  <si>
    <t>longueur total</t>
  </si>
  <si>
    <t>- Pour souches de cheminées</t>
  </si>
  <si>
    <t>Note de calcul</t>
  </si>
  <si>
    <t>Ossature complémentaire verticale reposant sur couverture</t>
  </si>
  <si>
    <t>Ossature complémentaire verticale au dessus des échafaudages, compris bardage</t>
  </si>
  <si>
    <t>Rampants, ossature + bâche</t>
  </si>
  <si>
    <t>sans objet</t>
  </si>
  <si>
    <t>Maître d’ouvrage :</t>
  </si>
  <si>
    <t>Etablissement public du château de Fontainebleau</t>
  </si>
  <si>
    <t>Château de Fontainebleau</t>
  </si>
  <si>
    <t>77300 Fontainebleau</t>
  </si>
  <si>
    <t>DEPARTEMENT</t>
  </si>
  <si>
    <t>LOCALITE</t>
  </si>
  <si>
    <t>EDIFICE</t>
  </si>
  <si>
    <t>Seine et Marne</t>
  </si>
  <si>
    <t>Fontainebleau</t>
  </si>
  <si>
    <t>Château</t>
  </si>
  <si>
    <t>MAITRISE D'ŒUVRE</t>
  </si>
  <si>
    <t>Architecte A.C.M.H.</t>
  </si>
  <si>
    <t>Patrick PONSOT</t>
  </si>
  <si>
    <t xml:space="preserve">Cabinet FRANCOIS </t>
  </si>
  <si>
    <t>14, rue de Queuleu</t>
  </si>
  <si>
    <t>57070 Metz</t>
  </si>
  <si>
    <t>Téléphone : 02 54 74 70 33</t>
  </si>
  <si>
    <t>Téléphone : 03 87 36 82 75</t>
  </si>
  <si>
    <t>ht moy</t>
  </si>
  <si>
    <t>Entretien et localisation mensuel</t>
  </si>
  <si>
    <t>T.V.A. 20,00%</t>
  </si>
  <si>
    <t>souche n°1</t>
  </si>
  <si>
    <t>souche n°2</t>
  </si>
  <si>
    <t>souche n°3</t>
  </si>
  <si>
    <t>souche n°4</t>
  </si>
  <si>
    <t>souche n°5</t>
  </si>
  <si>
    <t>souche n°6</t>
  </si>
  <si>
    <t>aile nord</t>
  </si>
  <si>
    <t>aile sud</t>
  </si>
  <si>
    <t>souche n°7</t>
  </si>
  <si>
    <t>souche n°8</t>
  </si>
  <si>
    <t>souche n°9</t>
  </si>
  <si>
    <t>souche n°10</t>
  </si>
  <si>
    <t>souche n°11</t>
  </si>
  <si>
    <t>BUREAU DE CHANTIER/SALLE DE REUNION</t>
  </si>
  <si>
    <t>Location et entretien pour la durée des travaux</t>
  </si>
  <si>
    <t>côté cour des mathurins</t>
  </si>
  <si>
    <t>PLANCHER DE TRAVAIL SUR VERSANTS</t>
  </si>
  <si>
    <t>environ</t>
  </si>
  <si>
    <t>CLOTURE DE CHANTIER</t>
  </si>
  <si>
    <t>PROTECTION VOLUMETRIQUE</t>
  </si>
  <si>
    <t xml:space="preserve">Protection des zones délimitées par les palissages et bardages </t>
  </si>
  <si>
    <t>protection volumétrique extérieur</t>
  </si>
  <si>
    <t>raccordement sur le système de surveillance du château</t>
  </si>
  <si>
    <t xml:space="preserve">câblage </t>
  </si>
  <si>
    <t>En pied des échafaudages</t>
  </si>
  <si>
    <t>Luminaires compris support en façade côté cour d'honneur</t>
  </si>
  <si>
    <t>Complément de bâche sur échafaudages au droit des façades</t>
  </si>
  <si>
    <t>* supplément pour porte d'accès 1 vantail avec digicode</t>
  </si>
  <si>
    <t>* supplément pour porte d'accès 2 vantaux avec digicode</t>
  </si>
  <si>
    <t>Passerelle piétonne reliant côté cour de la pharmacie et la cour des Mathurins</t>
  </si>
  <si>
    <t xml:space="preserve">Potence de levage au droit de la passerelle compris treuil </t>
  </si>
  <si>
    <t>Reliant la cour des pharmacie et le jardin de diane</t>
  </si>
  <si>
    <t>Passerelle piétonne</t>
  </si>
  <si>
    <t>aile est versant est</t>
  </si>
  <si>
    <t>contact@cabinetvmh.com</t>
  </si>
  <si>
    <t>au droit du pavillon nord</t>
  </si>
  <si>
    <t>2x</t>
  </si>
  <si>
    <t>DEVOIEMENTS PROVISOIRES DE CONDUIT DE CHEMINEE</t>
  </si>
  <si>
    <t>Pour évacuation des gaz des cheminées utilisées pendant leurs réfections</t>
  </si>
  <si>
    <t>PROTECTION DE GRILLE DE CLOTURE EXISTANTE</t>
  </si>
  <si>
    <t>Clôture jardin de diane</t>
  </si>
  <si>
    <t>20, rue Porte Côté</t>
  </si>
  <si>
    <t>41005 Blois</t>
  </si>
  <si>
    <t>direction@cabinetponsot.fr</t>
  </si>
  <si>
    <t>Reliant la cour des Mathurins et la cour d'honneur</t>
  </si>
  <si>
    <t>souche n°12</t>
  </si>
  <si>
    <t>souche n°13</t>
  </si>
  <si>
    <t>côté cour d'honneur (jusqu'au niveau le plus haut des lucarnes)</t>
  </si>
  <si>
    <t>côté allée vers jardin de Diane</t>
  </si>
  <si>
    <t>sur corps central aile des ministres</t>
  </si>
  <si>
    <t>Ossature complémentaire verticale reposant au sol</t>
  </si>
  <si>
    <t>pignon sur corps central aile des ministres</t>
  </si>
  <si>
    <t>PHASE 2 - MATHURINS ZONE OUEST</t>
  </si>
  <si>
    <t>TRANCHE FERME - ZONE MATHURINS</t>
  </si>
  <si>
    <t>Complément de bâche sur échafaudages au droit des façades (jusqu'à l'égout)</t>
  </si>
  <si>
    <t>SOUS TOTAL PHASE 2 - MATHURINS ZONE OUEST</t>
  </si>
  <si>
    <t>aile est croupe nord et pavillon nord</t>
  </si>
  <si>
    <t>sur couverture au droit du pavillon nord</t>
  </si>
  <si>
    <t>aile nord façade nord</t>
  </si>
  <si>
    <t>aile nord façade sud</t>
  </si>
  <si>
    <t>aile centrale façade est</t>
  </si>
  <si>
    <t>aile centrale façade ouest</t>
  </si>
  <si>
    <t>aile sud façade sud</t>
  </si>
  <si>
    <t>aile sud façade nord</t>
  </si>
  <si>
    <t>aile centrale façade nord</t>
  </si>
  <si>
    <t>aile centrale</t>
  </si>
  <si>
    <t xml:space="preserve">Conception, fourniture et pose </t>
  </si>
  <si>
    <t>Dépose, évacuation et remise en état des lieux</t>
  </si>
  <si>
    <t>De toutes les zones impactées par les travaux</t>
  </si>
  <si>
    <t>Cour de la pharmacie</t>
  </si>
  <si>
    <t>Cour d'honneur</t>
  </si>
  <si>
    <t>Cour des Mathurins</t>
  </si>
  <si>
    <t>passage protégée au droit des menuiseries à 2 vantaux</t>
  </si>
  <si>
    <t>passage protégée au droit des menuiseries à 1 vantail</t>
  </si>
  <si>
    <t>côté cour des Mathurins/de la pharmacie (jusqu'à 2m au-dessus de l'égout le plus haut)</t>
  </si>
  <si>
    <t>3 Sapines pour approvisionnement et desserte des zones de travaux, hauteur 15,00m</t>
  </si>
  <si>
    <t>Reliant la cour de la pharmacie et la cour d'honneur</t>
  </si>
  <si>
    <t>sur aile est Mathurins (aile phase 1)</t>
  </si>
  <si>
    <t>côté cour des Mathurins/de la pharmacie</t>
  </si>
  <si>
    <t>ossature verticales sur couverture aile est Mathurins (aile phase1)</t>
  </si>
  <si>
    <t>Dépose, protection et stockage sur site</t>
  </si>
  <si>
    <t xml:space="preserve">Repose et mise en service en fin d'intervention </t>
  </si>
  <si>
    <t>Transport aller, pose, entretien pendant toute la durée des travaux</t>
  </si>
  <si>
    <t>Dépose et remise en état des lieux</t>
  </si>
  <si>
    <t>INSTALLATIONS COMMUNES DE CHANTIER</t>
  </si>
  <si>
    <t xml:space="preserve">à la charge du lot couverture </t>
  </si>
  <si>
    <t>Branchement et raccordement électrique</t>
  </si>
  <si>
    <t>Branchement et raccordement en eau</t>
  </si>
  <si>
    <t>Raccordement à l'égout</t>
  </si>
  <si>
    <t>Entretien des installations</t>
  </si>
  <si>
    <t>Consommations</t>
  </si>
  <si>
    <t>Dépose et repli</t>
  </si>
  <si>
    <t>Pour la base vie</t>
  </si>
  <si>
    <t>Pour le chantier</t>
  </si>
  <si>
    <t xml:space="preserve">Mise en œuvre et entretien pour la durée des travaux </t>
  </si>
  <si>
    <t xml:space="preserve">Dépose, évacuation et remise en état des lieux </t>
  </si>
  <si>
    <t>Emprise de la clôture de chantier</t>
  </si>
  <si>
    <t>PERISCOPE</t>
  </si>
  <si>
    <t>cour de la pharmacie</t>
  </si>
  <si>
    <t>cour des ateliers</t>
  </si>
  <si>
    <t>au droit de la façade ouest</t>
  </si>
  <si>
    <t>au droit de la façade nord</t>
  </si>
  <si>
    <t>porche</t>
  </si>
  <si>
    <t>au droit de la façade sud</t>
  </si>
  <si>
    <t>pavillon cour des ateliers</t>
  </si>
  <si>
    <t>aile ouest/cour de la pharmacie</t>
  </si>
  <si>
    <t>Au droit des menuiseries de lucarne de l'aile ouest</t>
  </si>
  <si>
    <t>BARDAGE EN PIED DES ECHAFAUDAGES</t>
  </si>
  <si>
    <t>SOUS TOTAL INSTALLATIONS DE CHANTIER</t>
  </si>
  <si>
    <t>sur couverture de l'aile ouest (phase2)</t>
  </si>
  <si>
    <t>complément porche entre cour de la pharmacie et cour de l'atelier</t>
  </si>
  <si>
    <t>sur l'aile des ministres</t>
  </si>
  <si>
    <t>Au droit des menuiseries de lucarne</t>
  </si>
  <si>
    <t>Coffre en bois</t>
  </si>
  <si>
    <t>COFFRE POUR PROTECTION DU DETECTEUR ANTI-INTUSION</t>
  </si>
  <si>
    <t>passage protégée au droit des portes d'accès</t>
  </si>
  <si>
    <t>jardin de Diane</t>
  </si>
  <si>
    <t>cour des Mathurins</t>
  </si>
  <si>
    <t>cour des atelier</t>
  </si>
  <si>
    <t>jardin de diane</t>
  </si>
  <si>
    <t>cour des ateliers, au droit de la façade nord</t>
  </si>
  <si>
    <t>souche n°14</t>
  </si>
  <si>
    <t>souche n°15</t>
  </si>
  <si>
    <t>souche n°16</t>
  </si>
  <si>
    <t>souche n°17</t>
  </si>
  <si>
    <t>souche n°18</t>
  </si>
  <si>
    <t>souche n°19</t>
  </si>
  <si>
    <t>souche n°20</t>
  </si>
  <si>
    <t>souche n°21</t>
  </si>
  <si>
    <t>souche n°22</t>
  </si>
  <si>
    <t>- Passages protégés/tunnel étanches pour accès au bâtiment</t>
  </si>
  <si>
    <t>tunnel de protection cour de la pharmacie</t>
  </si>
  <si>
    <t xml:space="preserve">ossature complémentaire côté allée vers jardin de Diane </t>
  </si>
  <si>
    <t>Clôture de chantier en planches sapin 27mm ép., hauteur 3m, compris ossature auto stable, portes d'accès</t>
  </si>
  <si>
    <t>tunnels de protection</t>
  </si>
  <si>
    <t>supposé réalisé en tranche ferme</t>
  </si>
  <si>
    <t>DEPOSE EN CONSERVATION DE LA GRILLE DE CLOTURE EXISTANTE AU DROIT DE LA FACADE NORD</t>
  </si>
  <si>
    <t>PROTECTION DE LA CLOTURE EN BOIS ENJAMBEE PAR LES ECHAFAUDAGES</t>
  </si>
  <si>
    <t>Clôture séparant la cour des Mathurins et le jardin de Diane</t>
  </si>
  <si>
    <t>2 Services d'escalier, hauteur 15,00m</t>
  </si>
  <si>
    <t>SOUS TOTAL PHASE 1 - MATHURINS ZONE EST</t>
  </si>
  <si>
    <t>PHASE 1 - MATHURINS ZONE EST</t>
  </si>
  <si>
    <t>Modules comprenant vestiaires, sanitaires et réfectoires, dans la zone base vie place Charles de Gaulle</t>
  </si>
  <si>
    <t>Zone de stockage dans la cour des Mathurins</t>
  </si>
  <si>
    <t>zone de stockage dans la cour des Mathurins</t>
  </si>
  <si>
    <t>Au pourtour de la zone de stockage dans la cour des Mathurins</t>
  </si>
  <si>
    <t>DEPLACEMENT DES BORNES METALLIQUES</t>
  </si>
  <si>
    <t>Déscellement, dépose, protection et stockage sur site (1 unité)</t>
  </si>
  <si>
    <t>Remise en état en fin d'intervention (4 unités)</t>
  </si>
  <si>
    <t>Dans le cheminement de l'accès stockage (3 à déplacer et 1 à déposer)</t>
  </si>
  <si>
    <t>Déscellement, dépose, pose et scellement dans nouvel emplacement (3 unités)</t>
  </si>
  <si>
    <t>mise à disposition par le MOA</t>
  </si>
  <si>
    <t>DEPOSE/REPOSE DES LUMINAIRES EN FACADE</t>
  </si>
  <si>
    <t>PONT ROULANT&amp;PASSERELLE PIETONNE</t>
  </si>
  <si>
    <t>Clôture de chantier en planches sapin 27mm ép., hauteur 4m, compris ossature auto stable, portes d'accès</t>
  </si>
  <si>
    <t>Clôture de chantier en planches sapin 27mm ép., hauteur 4m, compris ossature auto stable, porte d'accès</t>
  </si>
  <si>
    <t>Bardage en planches sapin 27mm ép., hauteur 4m, agrafée sur l'échafaudages, porte d'accès</t>
  </si>
  <si>
    <t>3.1.4</t>
  </si>
  <si>
    <t>3.1.5</t>
  </si>
  <si>
    <t>3.1.6</t>
  </si>
  <si>
    <t>3.1.7</t>
  </si>
  <si>
    <t>3.1.8</t>
  </si>
  <si>
    <t>3.1.9</t>
  </si>
  <si>
    <t xml:space="preserve">SERVICES D'ESCALIER </t>
  </si>
  <si>
    <t>SAPINES DE LEVAGE</t>
  </si>
  <si>
    <t>Compris treuil, 3 Sapines pour approvisionnement et desserte des zones de travaux, hauteur 17m</t>
  </si>
  <si>
    <t>2 services d'escalier, hauteur 17m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</si>
  <si>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</si>
  <si>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</si>
  <si>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</si>
  <si>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</si>
  <si>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</si>
  <si>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</si>
  <si>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</si>
  <si>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</si>
  <si>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</si>
  <si>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- Plancher de travail étanche positionné sous le niveau de corniche et ligne de bris, environ 150,00ml</t>
  </si>
  <si>
    <t xml:space="preserve">SAPINES DE LEVAGE </t>
  </si>
  <si>
    <t>Compris treuil, 2 sapines pour approvisionnement et desserte des zones de travaux, hauteur 15m</t>
  </si>
  <si>
    <t>PLANCHERS DE TRAVAIL SUR VERSANTS</t>
  </si>
  <si>
    <t>Clôture bois côté jardin, dépose en conservation et mise à disposition du maître d'ouvrage environ 16,00ml</t>
  </si>
  <si>
    <t>PONT ROULANT &amp; PASSERELLE PIETONNE</t>
  </si>
  <si>
    <t>Protection des zones délimitées par les palissages</t>
  </si>
  <si>
    <t>Au pourtour de la base vie place Charles de Gaulle</t>
  </si>
  <si>
    <t>Sous la base vie, place Charles de Gaulle</t>
  </si>
  <si>
    <t>- Plancher de travail étanche positionné sous le niveau de corniche et ligne de bris envrion 140ml</t>
  </si>
  <si>
    <t>- Plancher de travail étanche positionné sous le niveau des corniches et ligne de bris environ 110ml</t>
  </si>
  <si>
    <t>Protection de la zone de stockage délimitées par les palissages, cour des Mathurins</t>
  </si>
  <si>
    <t>3.1.19</t>
  </si>
  <si>
    <t>PROTECTION DES MENUISERIES</t>
  </si>
  <si>
    <t>Menuiseries de lucarne sans périscope</t>
  </si>
  <si>
    <t>aile ouest/cour de la pharmacie + porche</t>
  </si>
  <si>
    <t>passages protégées au droit des portes</t>
  </si>
  <si>
    <t>passages protégées au droit des porches</t>
  </si>
  <si>
    <t>aile sud façade sud compris retour vers porche et façade sud du porche</t>
  </si>
  <si>
    <t>PHASE PRO / DCE</t>
  </si>
  <si>
    <t>OPC</t>
  </si>
  <si>
    <t>Philippe MACHEFER</t>
  </si>
  <si>
    <t>5, rue des Jacobins</t>
  </si>
  <si>
    <t>49100 Angers</t>
  </si>
  <si>
    <t>Téléphone : 06 07 36 49 28</t>
  </si>
  <si>
    <t>philippe.machefer@cpm-economistes.fr</t>
  </si>
  <si>
    <t>Economiste</t>
  </si>
  <si>
    <t>ind.B 19/06/2025</t>
  </si>
  <si>
    <r>
      <t>OPERATION</t>
    </r>
    <r>
      <rPr>
        <sz val="10"/>
        <rFont val="Arial"/>
        <family val="2"/>
      </rPr>
      <t xml:space="preserve"> :  Aile des Ministres : Restauration des couvertures de la partie est</t>
    </r>
  </si>
  <si>
    <t>DECOMPOSITION DU PRIX GLOBAL ET FORFAITAIRE</t>
  </si>
  <si>
    <t>Lot 1 - Installations de chantier - Echafaudages &amp; Parapluie</t>
  </si>
  <si>
    <t>TRANCHE OPTIONNELLE - AILE DES MINISTRES PARTIE SUD-EST</t>
  </si>
  <si>
    <t>2 services d'escalier, hauteur 15m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</si>
</sst>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[$-40C]d\-mmm\-yyyy;@"/>
    <numFmt numFmtId="166" formatCode="0.0"/>
    <numFmt numFmtId="167" formatCode="_-* #,##0.00\ _F_-;\-* #,##0.00\ _F_-;_-* &quot;-&quot;??\ _F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i/>
      <sz val="8"/>
      <name val="Arial"/>
      <family val="2"/>
    </font>
    <font>
      <b/>
      <u/>
      <sz val="12"/>
      <name val="Arial"/>
      <family val="2"/>
    </font>
    <font>
      <b/>
      <i/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color theme="9" tint="-0.249977111117893"/>
      <name val="Arial"/>
      <family val="2"/>
    </font>
    <font>
      <b/>
      <sz val="14"/>
      <name val="Arial"/>
      <family val="2"/>
    </font>
    <font>
      <i/>
      <sz val="13"/>
      <name val="Arial"/>
      <family val="2"/>
    </font>
    <font>
      <u/>
      <sz val="10"/>
      <color indexed="12"/>
      <name val="Arial"/>
      <family val="2"/>
    </font>
    <font>
      <i/>
      <u/>
      <sz val="10"/>
      <color theme="9" tint="-0.249977111117893"/>
      <name val="Arial"/>
      <family val="2"/>
    </font>
    <font>
      <sz val="8"/>
      <name val="Calibri"/>
      <family val="2"/>
      <scheme val="minor"/>
    </font>
    <font>
      <i/>
      <sz val="10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i/>
      <sz val="11"/>
      <color theme="1"/>
      <name val="Calibri"/>
      <family val="2"/>
      <scheme val="minor"/>
    </font>
    <font>
      <b/>
      <sz val="8"/>
      <color rgb="FFFFC000"/>
      <name val="Arial"/>
      <family val="2"/>
    </font>
    <font>
      <b/>
      <u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7" fontId="1" fillId="0" borderId="0" applyFont="0" applyFill="0" applyBorder="0" applyAlignment="0" applyProtection="0"/>
    <xf numFmtId="0" fontId="1" fillId="0" borderId="0"/>
  </cellStyleXfs>
  <cellXfs count="215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" fillId="0" borderId="0" xfId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2" fillId="0" borderId="2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2" fillId="0" borderId="4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center"/>
    </xf>
    <xf numFmtId="4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4" fontId="4" fillId="0" borderId="8" xfId="1" applyNumberFormat="1" applyFont="1" applyBorder="1" applyAlignment="1">
      <alignment horizontal="center" vertical="center"/>
    </xf>
    <xf numFmtId="0" fontId="7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4" fontId="4" fillId="2" borderId="0" xfId="2" applyNumberFormat="1" applyFont="1" applyFill="1" applyAlignment="1">
      <alignment horizontal="center" vertical="center"/>
    </xf>
    <xf numFmtId="4" fontId="4" fillId="0" borderId="8" xfId="2" applyNumberFormat="1" applyFont="1" applyBorder="1" applyAlignment="1">
      <alignment horizontal="center" vertical="center"/>
    </xf>
    <xf numFmtId="1" fontId="4" fillId="0" borderId="8" xfId="2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 indent="2"/>
    </xf>
    <xf numFmtId="0" fontId="7" fillId="0" borderId="0" xfId="1" applyFont="1" applyAlignment="1">
      <alignment vertical="center"/>
    </xf>
    <xf numFmtId="4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7" fillId="0" borderId="0" xfId="1" quotePrefix="1" applyFont="1" applyAlignment="1">
      <alignment horizontal="left" vertical="center" indent="1"/>
    </xf>
    <xf numFmtId="0" fontId="4" fillId="0" borderId="0" xfId="1" applyFont="1" applyAlignment="1">
      <alignment horizontal="left" vertical="center" indent="3"/>
    </xf>
    <xf numFmtId="4" fontId="4" fillId="0" borderId="0" xfId="1" quotePrefix="1" applyNumberFormat="1" applyFont="1" applyAlignment="1">
      <alignment horizontal="center" vertical="center"/>
    </xf>
    <xf numFmtId="4" fontId="4" fillId="0" borderId="0" xfId="1" applyNumberFormat="1" applyFont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4" fillId="0" borderId="3" xfId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4" fontId="9" fillId="0" borderId="16" xfId="1" applyNumberFormat="1" applyFont="1" applyBorder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 indent="2"/>
    </xf>
    <xf numFmtId="0" fontId="4" fillId="0" borderId="0" xfId="1" applyFont="1" applyAlignment="1">
      <alignment horizontal="left" vertical="center" indent="1"/>
    </xf>
    <xf numFmtId="0" fontId="4" fillId="0" borderId="0" xfId="1" quotePrefix="1" applyFont="1" applyAlignment="1">
      <alignment horizontal="left" vertical="center" indent="3"/>
    </xf>
    <xf numFmtId="0" fontId="4" fillId="0" borderId="0" xfId="1" quotePrefix="1" applyFont="1" applyAlignment="1">
      <alignment horizontal="left" vertical="center" indent="2"/>
    </xf>
    <xf numFmtId="0" fontId="4" fillId="0" borderId="1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11" fillId="0" borderId="0" xfId="1" applyFont="1" applyAlignment="1">
      <alignment vertical="center"/>
    </xf>
    <xf numFmtId="0" fontId="7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3" fontId="4" fillId="0" borderId="8" xfId="1" applyNumberFormat="1" applyFont="1" applyBorder="1" applyAlignment="1">
      <alignment horizontal="center" vertical="center"/>
    </xf>
    <xf numFmtId="0" fontId="1" fillId="0" borderId="0" xfId="1" applyAlignment="1">
      <alignment horizontal="left" vertical="center"/>
    </xf>
    <xf numFmtId="2" fontId="4" fillId="0" borderId="8" xfId="1" applyNumberFormat="1" applyFont="1" applyBorder="1" applyAlignment="1">
      <alignment horizontal="center" vertical="center"/>
    </xf>
    <xf numFmtId="4" fontId="4" fillId="0" borderId="0" xfId="2" applyNumberFormat="1" applyFont="1" applyAlignment="1">
      <alignment horizontal="center" vertical="center"/>
    </xf>
    <xf numFmtId="4" fontId="4" fillId="0" borderId="10" xfId="1" applyNumberFormat="1" applyFont="1" applyBorder="1" applyAlignment="1">
      <alignment horizontal="center" vertical="center"/>
    </xf>
    <xf numFmtId="0" fontId="7" fillId="0" borderId="10" xfId="1" applyFont="1" applyBorder="1" applyAlignment="1">
      <alignment horizontal="left" vertical="center" wrapText="1"/>
    </xf>
    <xf numFmtId="0" fontId="5" fillId="0" borderId="10" xfId="1" applyFont="1" applyBorder="1" applyAlignment="1">
      <alignment horizontal="center" vertical="center"/>
    </xf>
    <xf numFmtId="4" fontId="4" fillId="0" borderId="10" xfId="1" quotePrefix="1" applyNumberFormat="1" applyFont="1" applyBorder="1" applyAlignment="1">
      <alignment horizontal="center" vertical="center"/>
    </xf>
    <xf numFmtId="4" fontId="4" fillId="2" borderId="10" xfId="2" applyNumberFormat="1" applyFont="1" applyFill="1" applyBorder="1" applyAlignment="1">
      <alignment horizontal="center" vertical="center"/>
    </xf>
    <xf numFmtId="4" fontId="4" fillId="0" borderId="10" xfId="2" applyNumberFormat="1" applyFont="1" applyBorder="1" applyAlignment="1">
      <alignment horizontal="center" vertical="center"/>
    </xf>
    <xf numFmtId="4" fontId="12" fillId="0" borderId="0" xfId="1" applyNumberFormat="1" applyFont="1" applyAlignment="1">
      <alignment horizontal="center" vertical="center"/>
    </xf>
    <xf numFmtId="4" fontId="12" fillId="0" borderId="0" xfId="1" quotePrefix="1" applyNumberFormat="1" applyFont="1" applyAlignment="1">
      <alignment horizontal="center" vertical="center"/>
    </xf>
    <xf numFmtId="2" fontId="12" fillId="0" borderId="0" xfId="1" applyNumberFormat="1" applyFont="1" applyAlignment="1">
      <alignment horizontal="center" vertical="center" wrapText="1"/>
    </xf>
    <xf numFmtId="4" fontId="7" fillId="0" borderId="0" xfId="1" quotePrefix="1" applyNumberFormat="1" applyFont="1" applyAlignment="1">
      <alignment horizontal="center" vertical="center"/>
    </xf>
    <xf numFmtId="4" fontId="1" fillId="0" borderId="0" xfId="1" applyNumberFormat="1" applyAlignment="1">
      <alignment vertical="center"/>
    </xf>
    <xf numFmtId="4" fontId="1" fillId="0" borderId="0" xfId="1" applyNumberFormat="1" applyAlignment="1">
      <alignment horizontal="center" vertical="center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3" fillId="0" borderId="0" xfId="1" applyNumberFormat="1" applyFont="1" applyAlignment="1">
      <alignment horizontal="center" vertical="center"/>
    </xf>
    <xf numFmtId="4" fontId="3" fillId="0" borderId="0" xfId="1" applyNumberFormat="1" applyFont="1" applyAlignment="1">
      <alignment vertical="center"/>
    </xf>
    <xf numFmtId="0" fontId="16" fillId="0" borderId="0" xfId="1" applyFont="1" applyAlignment="1">
      <alignment vertical="center"/>
    </xf>
    <xf numFmtId="0" fontId="17" fillId="0" borderId="0" xfId="1" applyFont="1" applyAlignment="1">
      <alignment horizontal="right" vertical="center" indent="1"/>
    </xf>
    <xf numFmtId="0" fontId="11" fillId="0" borderId="0" xfId="1" applyFont="1" applyAlignment="1">
      <alignment horizontal="left" vertical="center" indent="2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horizontal="left" vertical="center"/>
    </xf>
    <xf numFmtId="0" fontId="7" fillId="0" borderId="0" xfId="1" applyFont="1" applyAlignment="1">
      <alignment horizontal="left" vertical="center" indent="3"/>
    </xf>
    <xf numFmtId="0" fontId="7" fillId="0" borderId="0" xfId="1" applyFont="1" applyAlignment="1">
      <alignment horizontal="left" vertical="center" indent="1"/>
    </xf>
    <xf numFmtId="0" fontId="4" fillId="0" borderId="0" xfId="4" applyFont="1" applyFill="1" applyAlignment="1" applyProtection="1">
      <alignment vertical="center"/>
    </xf>
    <xf numFmtId="0" fontId="4" fillId="0" borderId="0" xfId="4" applyFont="1" applyFill="1" applyAlignment="1" applyProtection="1">
      <alignment horizontal="left" vertical="center" indent="1"/>
    </xf>
    <xf numFmtId="0" fontId="21" fillId="0" borderId="0" xfId="1" applyFont="1" applyAlignment="1">
      <alignment vertical="center"/>
    </xf>
    <xf numFmtId="0" fontId="4" fillId="0" borderId="0" xfId="4" applyFont="1" applyFill="1" applyBorder="1" applyAlignment="1" applyProtection="1">
      <alignment vertical="center"/>
    </xf>
    <xf numFmtId="4" fontId="4" fillId="0" borderId="0" xfId="1" applyNumberFormat="1" applyFont="1" applyAlignment="1">
      <alignment horizontal="left" vertical="center"/>
    </xf>
    <xf numFmtId="4" fontId="4" fillId="0" borderId="9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11" fillId="0" borderId="10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left" vertical="center"/>
    </xf>
    <xf numFmtId="0" fontId="2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 indent="2"/>
    </xf>
    <xf numFmtId="0" fontId="2" fillId="0" borderId="21" xfId="1" applyFont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4" fontId="2" fillId="0" borderId="27" xfId="1" applyNumberFormat="1" applyFont="1" applyBorder="1" applyAlignment="1">
      <alignment horizontal="center" vertical="center"/>
    </xf>
    <xf numFmtId="4" fontId="2" fillId="0" borderId="11" xfId="1" applyNumberFormat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4" fontId="7" fillId="0" borderId="12" xfId="1" applyNumberFormat="1" applyFont="1" applyBorder="1" applyAlignment="1">
      <alignment horizontal="left" vertical="center" indent="1"/>
    </xf>
    <xf numFmtId="4" fontId="7" fillId="0" borderId="15" xfId="1" applyNumberFormat="1" applyFont="1" applyBorder="1" applyAlignment="1">
      <alignment horizontal="left" vertical="center" indent="1"/>
    </xf>
    <xf numFmtId="4" fontId="7" fillId="0" borderId="17" xfId="1" applyNumberFormat="1" applyFont="1" applyBorder="1" applyAlignment="1">
      <alignment horizontal="left" vertical="center" indent="1"/>
    </xf>
    <xf numFmtId="0" fontId="4" fillId="0" borderId="0" xfId="1" applyFont="1" applyAlignment="1">
      <alignment horizontal="left" vertical="center" wrapText="1" indent="1"/>
    </xf>
    <xf numFmtId="0" fontId="4" fillId="0" borderId="10" xfId="1" applyFont="1" applyBorder="1" applyAlignment="1">
      <alignment horizontal="left" vertical="center" indent="1"/>
    </xf>
    <xf numFmtId="0" fontId="12" fillId="0" borderId="8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 wrapText="1"/>
    </xf>
    <xf numFmtId="4" fontId="12" fillId="0" borderId="8" xfId="1" applyNumberFormat="1" applyFont="1" applyBorder="1" applyAlignment="1">
      <alignment horizontal="center" vertical="center"/>
    </xf>
    <xf numFmtId="0" fontId="23" fillId="0" borderId="0" xfId="1" applyFont="1" applyAlignment="1">
      <alignment vertical="center"/>
    </xf>
    <xf numFmtId="0" fontId="13" fillId="0" borderId="9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4" fillId="0" borderId="0" xfId="1" quotePrefix="1" applyFont="1" applyAlignment="1">
      <alignment horizontal="left" vertical="center" indent="1"/>
    </xf>
    <xf numFmtId="0" fontId="4" fillId="0" borderId="0" xfId="2" applyFont="1" applyAlignment="1">
      <alignment horizontal="left" vertical="center" indent="1"/>
    </xf>
    <xf numFmtId="0" fontId="4" fillId="0" borderId="9" xfId="1" applyFont="1" applyBorder="1" applyAlignment="1">
      <alignment vertical="center"/>
    </xf>
    <xf numFmtId="0" fontId="4" fillId="0" borderId="9" xfId="1" applyFont="1" applyBorder="1" applyAlignment="1">
      <alignment horizontal="left" vertical="center" indent="1"/>
    </xf>
    <xf numFmtId="4" fontId="7" fillId="0" borderId="3" xfId="1" applyNumberFormat="1" applyFont="1" applyBorder="1" applyAlignment="1">
      <alignment horizontal="center" vertical="center"/>
    </xf>
    <xf numFmtId="17" fontId="1" fillId="0" borderId="0" xfId="1" applyNumberFormat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4" fontId="24" fillId="0" borderId="14" xfId="1" applyNumberFormat="1" applyFont="1" applyBorder="1" applyAlignment="1">
      <alignment horizontal="center" vertical="center"/>
    </xf>
    <xf numFmtId="4" fontId="24" fillId="0" borderId="19" xfId="1" applyNumberFormat="1" applyFont="1" applyBorder="1" applyAlignment="1">
      <alignment horizontal="center" vertical="center"/>
    </xf>
    <xf numFmtId="0" fontId="11" fillId="0" borderId="0" xfId="1" applyFont="1" applyAlignment="1">
      <alignment horizontal="left" vertical="center" wrapText="1"/>
    </xf>
    <xf numFmtId="0" fontId="7" fillId="0" borderId="0" xfId="1" quotePrefix="1" applyFont="1" applyAlignment="1">
      <alignment horizontal="left" vertical="center" indent="3"/>
    </xf>
    <xf numFmtId="0" fontId="4" fillId="0" borderId="0" xfId="1" quotePrefix="1" applyFont="1" applyAlignment="1">
      <alignment horizontal="left" vertical="center" indent="4"/>
    </xf>
    <xf numFmtId="0" fontId="4" fillId="0" borderId="0" xfId="1" applyFont="1" applyAlignment="1">
      <alignment horizontal="left" vertical="center" wrapText="1" indent="3"/>
    </xf>
    <xf numFmtId="0" fontId="7" fillId="0" borderId="0" xfId="1" applyFont="1" applyAlignment="1">
      <alignment horizontal="left" vertical="center" wrapText="1" indent="1"/>
    </xf>
    <xf numFmtId="4" fontId="4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2" fillId="0" borderId="10" xfId="1" applyFont="1" applyBorder="1" applyAlignment="1">
      <alignment horizontal="left" vertical="center" wrapText="1"/>
    </xf>
    <xf numFmtId="0" fontId="12" fillId="0" borderId="0" xfId="1" applyFont="1" applyAlignment="1">
      <alignment horizontal="left" vertical="center" indent="3"/>
    </xf>
    <xf numFmtId="3" fontId="4" fillId="0" borderId="8" xfId="2" applyNumberFormat="1" applyFont="1" applyBorder="1" applyAlignment="1">
      <alignment horizontal="center" vertical="center"/>
    </xf>
    <xf numFmtId="4" fontId="14" fillId="0" borderId="0" xfId="1" applyNumberFormat="1" applyFont="1" applyAlignment="1">
      <alignment horizontal="center" vertical="center"/>
    </xf>
    <xf numFmtId="4" fontId="14" fillId="0" borderId="3" xfId="1" applyNumberFormat="1" applyFont="1" applyBorder="1" applyAlignment="1">
      <alignment horizontal="center" vertical="center"/>
    </xf>
    <xf numFmtId="4" fontId="4" fillId="0" borderId="28" xfId="1" applyNumberFormat="1" applyFont="1" applyBorder="1" applyAlignment="1">
      <alignment horizontal="center" vertical="center"/>
    </xf>
    <xf numFmtId="4" fontId="2" fillId="0" borderId="13" xfId="1" applyNumberFormat="1" applyFont="1" applyBorder="1" applyAlignment="1">
      <alignment horizontal="center" vertical="center"/>
    </xf>
    <xf numFmtId="4" fontId="2" fillId="0" borderId="18" xfId="1" applyNumberFormat="1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4" fontId="12" fillId="0" borderId="9" xfId="1" applyNumberFormat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2" fontId="12" fillId="0" borderId="0" xfId="1" applyNumberFormat="1" applyFont="1" applyAlignment="1">
      <alignment horizontal="center" vertical="center"/>
    </xf>
    <xf numFmtId="0" fontId="23" fillId="0" borderId="10" xfId="1" applyFont="1" applyBorder="1" applyAlignment="1">
      <alignment vertical="center"/>
    </xf>
    <xf numFmtId="4" fontId="12" fillId="0" borderId="10" xfId="1" applyNumberFormat="1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 indent="4"/>
    </xf>
    <xf numFmtId="4" fontId="12" fillId="0" borderId="10" xfId="1" quotePrefix="1" applyNumberFormat="1" applyFont="1" applyBorder="1" applyAlignment="1">
      <alignment horizontal="center" vertical="center"/>
    </xf>
    <xf numFmtId="4" fontId="14" fillId="0" borderId="3" xfId="1" quotePrefix="1" applyNumberFormat="1" applyFont="1" applyBorder="1" applyAlignment="1">
      <alignment horizontal="center" vertical="center"/>
    </xf>
    <xf numFmtId="0" fontId="14" fillId="0" borderId="0" xfId="1" quotePrefix="1" applyFont="1" applyAlignment="1">
      <alignment horizontal="left" vertical="center" indent="1"/>
    </xf>
    <xf numFmtId="4" fontId="23" fillId="0" borderId="9" xfId="1" applyNumberFormat="1" applyFont="1" applyBorder="1" applyAlignment="1">
      <alignment horizontal="center" vertical="center"/>
    </xf>
    <xf numFmtId="4" fontId="12" fillId="0" borderId="0" xfId="1" applyNumberFormat="1" applyFont="1" applyAlignment="1">
      <alignment vertical="center"/>
    </xf>
    <xf numFmtId="0" fontId="12" fillId="0" borderId="0" xfId="1" applyFont="1" applyAlignment="1">
      <alignment horizontal="right" vertical="center" indent="2"/>
    </xf>
    <xf numFmtId="0" fontId="2" fillId="0" borderId="28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3" fillId="0" borderId="10" xfId="1" applyFont="1" applyBorder="1" applyAlignment="1">
      <alignment horizontal="right" vertical="center" indent="1"/>
    </xf>
    <xf numFmtId="4" fontId="4" fillId="0" borderId="9" xfId="2" applyNumberFormat="1" applyFont="1" applyBorder="1" applyAlignment="1">
      <alignment horizontal="center" vertical="center"/>
    </xf>
    <xf numFmtId="4" fontId="3" fillId="0" borderId="29" xfId="2" applyNumberFormat="1" applyFont="1" applyBorder="1" applyAlignment="1">
      <alignment horizontal="center" vertical="center"/>
    </xf>
    <xf numFmtId="166" fontId="4" fillId="0" borderId="0" xfId="1" applyNumberFormat="1" applyFont="1" applyAlignment="1">
      <alignment vertical="center"/>
    </xf>
    <xf numFmtId="4" fontId="7" fillId="0" borderId="3" xfId="1" quotePrefix="1" applyNumberFormat="1" applyFont="1" applyBorder="1" applyAlignment="1">
      <alignment horizontal="center" vertical="center"/>
    </xf>
    <xf numFmtId="0" fontId="4" fillId="0" borderId="0" xfId="2" applyFont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12" fillId="0" borderId="10" xfId="2" applyFont="1" applyBorder="1" applyAlignment="1">
      <alignment horizontal="left" vertical="center"/>
    </xf>
    <xf numFmtId="0" fontId="4" fillId="0" borderId="10" xfId="2" applyFont="1" applyBorder="1" applyAlignment="1">
      <alignment horizontal="left" vertical="center" indent="1"/>
    </xf>
    <xf numFmtId="0" fontId="4" fillId="0" borderId="0" xfId="2" applyFont="1" applyAlignment="1">
      <alignment horizontal="left" vertical="center"/>
    </xf>
    <xf numFmtId="0" fontId="4" fillId="0" borderId="0" xfId="1" quotePrefix="1" applyFont="1" applyAlignment="1">
      <alignment horizontal="left" vertical="center" indent="5"/>
    </xf>
    <xf numFmtId="0" fontId="25" fillId="0" borderId="0" xfId="1" applyFont="1" applyAlignment="1">
      <alignment vertical="center"/>
    </xf>
    <xf numFmtId="0" fontId="26" fillId="0" borderId="0" xfId="0" applyFont="1"/>
    <xf numFmtId="4" fontId="26" fillId="0" borderId="9" xfId="0" applyNumberFormat="1" applyFont="1" applyBorder="1" applyAlignment="1">
      <alignment horizontal="center"/>
    </xf>
    <xf numFmtId="3" fontId="12" fillId="0" borderId="8" xfId="1" applyNumberFormat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2" fillId="0" borderId="10" xfId="1" applyFont="1" applyBorder="1" applyAlignment="1">
      <alignment horizontal="right" vertical="center" indent="1"/>
    </xf>
    <xf numFmtId="0" fontId="4" fillId="0" borderId="9" xfId="2" applyFont="1" applyBorder="1" applyAlignment="1">
      <alignment vertical="center"/>
    </xf>
    <xf numFmtId="0" fontId="4" fillId="0" borderId="10" xfId="2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0" fontId="25" fillId="0" borderId="8" xfId="1" applyFont="1" applyBorder="1" applyAlignment="1">
      <alignment horizontal="center" vertical="center"/>
    </xf>
    <xf numFmtId="4" fontId="7" fillId="0" borderId="0" xfId="1" applyNumberFormat="1" applyFont="1" applyAlignment="1">
      <alignment horizontal="left" vertical="center" indent="1"/>
    </xf>
    <xf numFmtId="4" fontId="2" fillId="0" borderId="16" xfId="1" applyNumberFormat="1" applyFont="1" applyBorder="1" applyAlignment="1">
      <alignment horizontal="center" vertical="center"/>
    </xf>
    <xf numFmtId="4" fontId="8" fillId="0" borderId="0" xfId="1" applyNumberFormat="1" applyFont="1" applyAlignment="1">
      <alignment horizontal="right" vertical="center" indent="3"/>
    </xf>
    <xf numFmtId="0" fontId="19" fillId="0" borderId="22" xfId="1" applyFont="1" applyBorder="1" applyAlignment="1">
      <alignment horizontal="center" vertical="center"/>
    </xf>
    <xf numFmtId="0" fontId="19" fillId="0" borderId="1" xfId="1" applyFont="1" applyBorder="1" applyAlignment="1">
      <alignment horizontal="center" vertical="center"/>
    </xf>
    <xf numFmtId="0" fontId="19" fillId="0" borderId="2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4" fontId="4" fillId="0" borderId="0" xfId="1" applyNumberFormat="1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3" fillId="0" borderId="0" xfId="1" applyFont="1" applyAlignment="1">
      <alignment horizontal="left" vertical="center" wrapText="1" indent="2"/>
    </xf>
    <xf numFmtId="0" fontId="15" fillId="0" borderId="0" xfId="1" applyFont="1" applyAlignment="1">
      <alignment horizontal="center" vertical="center"/>
    </xf>
    <xf numFmtId="165" fontId="27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18" fillId="0" borderId="20" xfId="1" applyFont="1" applyBorder="1" applyAlignment="1">
      <alignment horizontal="center" vertical="center"/>
    </xf>
    <xf numFmtId="0" fontId="18" fillId="0" borderId="3" xfId="1" applyFont="1" applyBorder="1" applyAlignment="1">
      <alignment horizontal="center" vertical="center"/>
    </xf>
    <xf numFmtId="0" fontId="18" fillId="0" borderId="21" xfId="1" applyFont="1" applyBorder="1" applyAlignment="1">
      <alignment horizontal="center" vertical="center"/>
    </xf>
    <xf numFmtId="0" fontId="7" fillId="0" borderId="9" xfId="1" quotePrefix="1" applyFont="1" applyBorder="1" applyAlignment="1">
      <alignment horizontal="left" vertical="center" wrapText="1" indent="1"/>
    </xf>
    <xf numFmtId="0" fontId="7" fillId="0" borderId="0" xfId="1" quotePrefix="1" applyFont="1" applyAlignment="1">
      <alignment horizontal="left" vertical="center" wrapText="1" indent="1"/>
    </xf>
    <xf numFmtId="0" fontId="7" fillId="0" borderId="10" xfId="1" quotePrefix="1" applyFont="1" applyBorder="1" applyAlignment="1">
      <alignment horizontal="left" vertical="center" wrapText="1" indent="1"/>
    </xf>
    <xf numFmtId="0" fontId="4" fillId="0" borderId="9" xfId="2" applyFont="1" applyBorder="1" applyAlignment="1">
      <alignment horizontal="left" vertical="center" wrapText="1"/>
    </xf>
    <xf numFmtId="0" fontId="4" fillId="0" borderId="0" xfId="2" applyFont="1" applyAlignment="1">
      <alignment horizontal="left" vertical="center" wrapText="1"/>
    </xf>
    <xf numFmtId="0" fontId="28" fillId="0" borderId="24" xfId="1" applyFont="1" applyBorder="1" applyAlignment="1">
      <alignment horizontal="center" vertical="center"/>
    </xf>
    <xf numFmtId="0" fontId="28" fillId="0" borderId="25" xfId="1" applyFont="1" applyBorder="1" applyAlignment="1">
      <alignment horizontal="center" vertical="center"/>
    </xf>
    <xf numFmtId="0" fontId="28" fillId="0" borderId="26" xfId="1" applyFont="1" applyBorder="1" applyAlignment="1">
      <alignment horizontal="center" vertical="center"/>
    </xf>
    <xf numFmtId="0" fontId="13" fillId="0" borderId="24" xfId="1" applyFont="1" applyBorder="1" applyAlignment="1">
      <alignment horizontal="center" vertical="center"/>
    </xf>
    <xf numFmtId="0" fontId="13" fillId="0" borderId="25" xfId="1" applyFont="1" applyBorder="1" applyAlignment="1">
      <alignment horizontal="center" vertical="center"/>
    </xf>
    <xf numFmtId="0" fontId="13" fillId="0" borderId="26" xfId="1" applyFont="1" applyBorder="1" applyAlignment="1">
      <alignment horizontal="center" vertical="center"/>
    </xf>
    <xf numFmtId="0" fontId="4" fillId="0" borderId="9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10" xfId="1" applyFont="1" applyBorder="1" applyAlignment="1">
      <alignment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/>
    </xf>
    <xf numFmtId="0" fontId="13" fillId="0" borderId="10" xfId="1" applyFont="1" applyBorder="1" applyAlignment="1">
      <alignment horizontal="center" vertical="center"/>
    </xf>
    <xf numFmtId="0" fontId="4" fillId="0" borderId="9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0" xfId="2" applyFont="1" applyBorder="1" applyAlignment="1">
      <alignment horizontal="left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</cellXfs>
  <cellStyles count="7">
    <cellStyle name="Lien hypertexte 2" xfId="4" xr:uid="{1FB56F1E-AFE9-4CCF-9275-37B646BB8BF9}"/>
    <cellStyle name="Milliers 2" xfId="3" xr:uid="{6AF0C5AE-B30C-4C6C-909B-D625936235D5}"/>
    <cellStyle name="Milliers 3" xfId="5" xr:uid="{160E523A-2AC6-4A79-AA34-1B1882AA9AD9}"/>
    <cellStyle name="Normal" xfId="0" builtinId="0"/>
    <cellStyle name="Normal 2" xfId="1" xr:uid="{D1238F07-E13C-40A2-8D8D-DDC8D37B743D}"/>
    <cellStyle name="Normal 2 2" xfId="2" xr:uid="{C4453A24-F10F-46E4-A381-7FC0FA814277}"/>
    <cellStyle name="Normal 3" xfId="6" xr:uid="{60ACA3BE-8793-4467-823D-A6F0A805AA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philippe.machefer@cpm-economistes.fr" TargetMode="External"/><Relationship Id="rId2" Type="http://schemas.openxmlformats.org/officeDocument/2006/relationships/hyperlink" Target="mailto:contact@cabinetvmh.com" TargetMode="External"/><Relationship Id="rId1" Type="http://schemas.openxmlformats.org/officeDocument/2006/relationships/hyperlink" Target="mailto:direction@cabinetponsot.fr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F92CD-8673-46D4-A0BE-52A671580966}">
  <sheetPr>
    <pageSetUpPr fitToPage="1"/>
  </sheetPr>
  <dimension ref="A1:L28"/>
  <sheetViews>
    <sheetView showGridLines="0" showZeros="0" tabSelected="1" view="pageBreakPreview" zoomScaleNormal="100" zoomScaleSheetLayoutView="100" workbookViewId="0">
      <selection activeCell="P9" sqref="P9"/>
    </sheetView>
  </sheetViews>
  <sheetFormatPr baseColWidth="10" defaultColWidth="11.44140625" defaultRowHeight="13.2" x14ac:dyDescent="0.3"/>
  <cols>
    <col min="1" max="1" width="3.88671875" style="1" customWidth="1"/>
    <col min="2" max="2" width="4.44140625" style="1" hidden="1" customWidth="1"/>
    <col min="3" max="3" width="30.44140625" style="2" customWidth="1"/>
    <col min="4" max="4" width="7" style="3" customWidth="1"/>
    <col min="5" max="5" width="4.5546875" style="3" customWidth="1"/>
    <col min="6" max="6" width="7.88671875" style="3" customWidth="1"/>
    <col min="7" max="7" width="1.88671875" style="3" bestFit="1" customWidth="1"/>
    <col min="8" max="8" width="9.33203125" style="3" customWidth="1"/>
    <col min="9" max="9" width="4.88671875" style="4" customWidth="1"/>
    <col min="10" max="10" width="6.88671875" style="27" customWidth="1"/>
    <col min="11" max="11" width="9" style="31" customWidth="1"/>
    <col min="12" max="12" width="7" style="31" customWidth="1"/>
    <col min="13" max="16384" width="11.44140625" style="5"/>
  </cols>
  <sheetData>
    <row r="1" spans="1:12" ht="15" customHeight="1" x14ac:dyDescent="0.3">
      <c r="A1" s="182" t="s">
        <v>42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15" customHeight="1" x14ac:dyDescent="0.3">
      <c r="A2" s="183" t="s">
        <v>43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ht="15" customHeight="1" x14ac:dyDescent="0.3">
      <c r="A3" s="183" t="s">
        <v>44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</row>
    <row r="4" spans="1:12" ht="15" customHeight="1" x14ac:dyDescent="0.3">
      <c r="A4" s="183" t="s">
        <v>45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</row>
    <row r="5" spans="1:12" x14ac:dyDescent="0.3"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69" customHeight="1" x14ac:dyDescent="0.3">
      <c r="A6" s="5"/>
      <c r="B6" s="48"/>
      <c r="C6" s="5"/>
      <c r="D6" s="5"/>
      <c r="E6" s="61"/>
      <c r="F6" s="61"/>
      <c r="G6" s="62"/>
      <c r="H6" s="5"/>
      <c r="I6" s="5"/>
      <c r="J6" s="63"/>
      <c r="K6" s="5"/>
      <c r="L6" s="5"/>
    </row>
    <row r="7" spans="1:12" x14ac:dyDescent="0.3">
      <c r="A7" s="176" t="s">
        <v>46</v>
      </c>
      <c r="B7" s="176"/>
      <c r="C7" s="176"/>
      <c r="D7" s="64"/>
      <c r="E7" s="64"/>
      <c r="F7" s="64" t="s">
        <v>47</v>
      </c>
      <c r="G7" s="64"/>
      <c r="H7" s="64"/>
      <c r="I7" s="64"/>
      <c r="K7" s="64" t="s">
        <v>48</v>
      </c>
      <c r="L7" s="64"/>
    </row>
    <row r="8" spans="1:12" x14ac:dyDescent="0.3">
      <c r="A8" s="178" t="s">
        <v>49</v>
      </c>
      <c r="B8" s="178"/>
      <c r="C8" s="178"/>
      <c r="D8" s="63"/>
      <c r="E8" s="63"/>
      <c r="F8" s="63" t="s">
        <v>50</v>
      </c>
      <c r="G8" s="63"/>
      <c r="H8" s="63"/>
      <c r="I8" s="63"/>
      <c r="K8" s="63" t="s">
        <v>51</v>
      </c>
      <c r="L8" s="63"/>
    </row>
    <row r="9" spans="1:12" ht="34.5" customHeight="1" x14ac:dyDescent="0.3">
      <c r="A9" s="48"/>
      <c r="B9" s="48"/>
      <c r="C9" s="5"/>
      <c r="D9" s="5"/>
      <c r="E9" s="65"/>
      <c r="F9" s="66"/>
      <c r="G9" s="65"/>
      <c r="H9" s="5"/>
      <c r="I9" s="5"/>
      <c r="J9" s="63"/>
      <c r="K9" s="5"/>
      <c r="L9" s="5"/>
    </row>
    <row r="10" spans="1:12" x14ac:dyDescent="0.3">
      <c r="A10" s="179" t="s">
        <v>267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</row>
    <row r="11" spans="1:12" ht="72.75" customHeight="1" x14ac:dyDescent="0.3">
      <c r="A11" s="5"/>
      <c r="B11" s="48"/>
      <c r="C11" s="5"/>
      <c r="D11" s="5"/>
      <c r="E11" s="61"/>
      <c r="F11" s="61"/>
      <c r="G11" s="62"/>
      <c r="H11" s="5"/>
      <c r="I11" s="5"/>
      <c r="J11" s="63"/>
      <c r="K11" s="5"/>
      <c r="L11" s="5"/>
    </row>
    <row r="12" spans="1:12" ht="13.8" x14ac:dyDescent="0.3">
      <c r="A12" s="180" t="s">
        <v>258</v>
      </c>
      <c r="B12" s="180"/>
      <c r="C12" s="180"/>
      <c r="D12" s="180"/>
      <c r="E12" s="180"/>
      <c r="F12" s="180"/>
      <c r="G12" s="180"/>
      <c r="H12" s="180"/>
      <c r="I12" s="180"/>
      <c r="J12" s="180"/>
      <c r="K12" s="180"/>
      <c r="L12" s="180"/>
    </row>
    <row r="13" spans="1:12" ht="13.8" x14ac:dyDescent="0.3">
      <c r="A13" s="5"/>
      <c r="B13" s="48"/>
      <c r="C13" s="5"/>
      <c r="D13" s="5"/>
      <c r="E13" s="61"/>
      <c r="F13" s="61"/>
      <c r="G13" s="62"/>
      <c r="H13" s="5"/>
      <c r="I13" s="67"/>
      <c r="J13" s="68"/>
      <c r="K13" s="181" t="s">
        <v>266</v>
      </c>
      <c r="L13" s="181"/>
    </row>
    <row r="14" spans="1:12" ht="33" customHeight="1" x14ac:dyDescent="0.3">
      <c r="A14" s="184" t="s">
        <v>268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6"/>
    </row>
    <row r="15" spans="1:12" ht="33" customHeight="1" x14ac:dyDescent="0.3">
      <c r="A15" s="173" t="s">
        <v>269</v>
      </c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5"/>
    </row>
    <row r="16" spans="1:12" ht="181.8" customHeight="1" x14ac:dyDescent="0.3">
      <c r="A16" s="5"/>
      <c r="B16" s="48"/>
      <c r="C16" s="5"/>
      <c r="D16" s="5"/>
      <c r="E16" s="61"/>
      <c r="F16" s="61"/>
      <c r="G16" s="62"/>
      <c r="H16" s="5"/>
      <c r="I16" s="5"/>
      <c r="J16" s="63"/>
      <c r="K16" s="5"/>
      <c r="L16" s="5"/>
    </row>
    <row r="17" spans="1:12" ht="15.75" customHeight="1" x14ac:dyDescent="0.3">
      <c r="A17" s="176" t="s">
        <v>52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</row>
    <row r="18" spans="1:12" ht="15.75" customHeight="1" x14ac:dyDescent="0.3">
      <c r="A18" s="64"/>
      <c r="B18" s="64"/>
      <c r="C18" s="64"/>
      <c r="D18" s="64"/>
      <c r="E18" s="64"/>
      <c r="F18" s="64"/>
      <c r="G18" s="64"/>
      <c r="H18" s="64"/>
      <c r="I18" s="64"/>
      <c r="J18" s="64"/>
      <c r="K18" s="64"/>
      <c r="L18" s="64"/>
    </row>
    <row r="19" spans="1:12" x14ac:dyDescent="0.3">
      <c r="A19" s="69" t="s">
        <v>53</v>
      </c>
      <c r="B19" s="70"/>
      <c r="C19" s="25"/>
      <c r="D19" s="71" t="s">
        <v>265</v>
      </c>
      <c r="E19" s="27"/>
      <c r="F19" s="27"/>
      <c r="G19" s="27"/>
      <c r="H19" s="27"/>
      <c r="I19" s="71" t="s">
        <v>259</v>
      </c>
      <c r="K19" s="27"/>
      <c r="L19" s="27"/>
    </row>
    <row r="20" spans="1:12" x14ac:dyDescent="0.3">
      <c r="A20" s="72" t="s">
        <v>54</v>
      </c>
      <c r="B20" s="45"/>
      <c r="C20" s="45"/>
      <c r="D20" s="73" t="s">
        <v>55</v>
      </c>
      <c r="E20" s="25"/>
      <c r="F20" s="25"/>
      <c r="G20" s="25"/>
      <c r="H20" s="25"/>
      <c r="I20" s="73" t="s">
        <v>260</v>
      </c>
      <c r="J20" s="25"/>
      <c r="K20" s="25"/>
      <c r="L20" s="25"/>
    </row>
    <row r="21" spans="1:12" x14ac:dyDescent="0.3">
      <c r="A21" s="29" t="s">
        <v>104</v>
      </c>
      <c r="B21" s="43"/>
      <c r="C21" s="43"/>
      <c r="D21" s="39" t="s">
        <v>56</v>
      </c>
      <c r="E21" s="27"/>
      <c r="F21" s="27"/>
      <c r="G21" s="27"/>
      <c r="H21" s="27"/>
      <c r="I21" s="39" t="s">
        <v>261</v>
      </c>
      <c r="K21" s="27"/>
      <c r="L21" s="27"/>
    </row>
    <row r="22" spans="1:12" x14ac:dyDescent="0.3">
      <c r="A22" s="29" t="s">
        <v>105</v>
      </c>
      <c r="B22" s="43"/>
      <c r="C22" s="43"/>
      <c r="D22" s="39" t="s">
        <v>57</v>
      </c>
      <c r="E22" s="27"/>
      <c r="F22" s="27"/>
      <c r="G22" s="27"/>
      <c r="H22" s="27"/>
      <c r="I22" s="39" t="s">
        <v>262</v>
      </c>
      <c r="K22" s="27"/>
      <c r="L22" s="27"/>
    </row>
    <row r="23" spans="1:12" x14ac:dyDescent="0.3">
      <c r="A23" s="29" t="s">
        <v>58</v>
      </c>
      <c r="B23" s="43"/>
      <c r="C23" s="43"/>
      <c r="D23" s="39" t="s">
        <v>59</v>
      </c>
      <c r="E23" s="27"/>
      <c r="F23" s="27"/>
      <c r="G23" s="27"/>
      <c r="H23" s="27"/>
      <c r="I23" s="39" t="s">
        <v>263</v>
      </c>
      <c r="K23" s="27"/>
      <c r="L23" s="27"/>
    </row>
    <row r="24" spans="1:12" x14ac:dyDescent="0.3">
      <c r="A24" s="29" t="s">
        <v>106</v>
      </c>
      <c r="B24" s="43"/>
      <c r="C24" s="39"/>
      <c r="D24" s="39" t="s">
        <v>97</v>
      </c>
      <c r="E24" s="27"/>
      <c r="F24" s="27"/>
      <c r="G24" s="27"/>
      <c r="H24" s="27"/>
      <c r="I24" s="39" t="s">
        <v>264</v>
      </c>
      <c r="K24" s="27"/>
      <c r="L24" s="27"/>
    </row>
    <row r="25" spans="1:12" ht="9" customHeight="1" x14ac:dyDescent="0.3">
      <c r="A25" s="74"/>
      <c r="B25" s="43"/>
      <c r="C25" s="27"/>
      <c r="D25" s="27"/>
      <c r="E25" s="27"/>
      <c r="F25" s="27"/>
      <c r="G25" s="75"/>
      <c r="H25" s="27"/>
      <c r="I25" s="43"/>
      <c r="K25" s="27"/>
      <c r="L25" s="43"/>
    </row>
    <row r="26" spans="1:12" ht="22.5" customHeight="1" x14ac:dyDescent="0.3">
      <c r="C26" s="76"/>
    </row>
    <row r="27" spans="1:12" s="27" customFormat="1" ht="21" customHeight="1" x14ac:dyDescent="0.3">
      <c r="A27" s="77"/>
      <c r="B27" s="38"/>
      <c r="C27" s="78">
        <f>+A37</f>
        <v>0</v>
      </c>
      <c r="D27" s="78"/>
      <c r="E27" s="78"/>
      <c r="F27" s="177"/>
      <c r="G27" s="177"/>
      <c r="H27" s="78"/>
    </row>
    <row r="28" spans="1:12" ht="9.75" customHeight="1" x14ac:dyDescent="0.3">
      <c r="C28" s="1"/>
      <c r="I28" s="1"/>
      <c r="J28" s="1"/>
      <c r="K28" s="3"/>
      <c r="L28" s="3"/>
    </row>
  </sheetData>
  <mergeCells count="13">
    <mergeCell ref="A1:L1"/>
    <mergeCell ref="A2:L2"/>
    <mergeCell ref="A3:L3"/>
    <mergeCell ref="A4:L4"/>
    <mergeCell ref="A14:L14"/>
    <mergeCell ref="A15:L15"/>
    <mergeCell ref="A17:L17"/>
    <mergeCell ref="F27:G27"/>
    <mergeCell ref="A7:C7"/>
    <mergeCell ref="A8:C8"/>
    <mergeCell ref="A10:L10"/>
    <mergeCell ref="A12:L12"/>
    <mergeCell ref="K13:L13"/>
  </mergeCells>
  <hyperlinks>
    <hyperlink ref="A24" r:id="rId1" xr:uid="{BECF8195-6B84-4209-BBAA-4D9170440A4E}"/>
    <hyperlink ref="D24" r:id="rId2" xr:uid="{D7C03266-42CE-4A67-9550-E3B11E7DE10C}"/>
    <hyperlink ref="I24" r:id="rId3" xr:uid="{E9ADD83D-5A90-45ED-A216-FC8E746EA494}"/>
  </hyperlinks>
  <printOptions horizontalCentered="1"/>
  <pageMargins left="0.39370078740157483" right="0.39370078740157483" top="0.55118110236220474" bottom="0.74803149606299213" header="0.19685039370078741" footer="0.19685039370078741"/>
  <pageSetup paperSize="9" fitToHeight="0" orientation="portrait" r:id="rId4"/>
  <headerFooter differentFirst="1" scaleWithDoc="0">
    <oddHeader>&amp;L&amp;"Arial,Normal"&amp;6 77 - Château de Fontainebleau&amp;C&amp;"Arial,Normal"&amp;6Aile des ministres - Restauration des couvertures de la partie est &amp;R&amp;"Arial,Normal"&amp;6Lot 1  IC - Echaf. - Parapluie</oddHeader>
    <oddFooter>&amp;C&amp;"Arial,Normal"&amp;6Document classé Interne – Toute reproduction ou transmission en dehors des destinataires autorisés est strictement interdite. © Château de Fontainebleau&amp;R&amp;"Arial,Normal"&amp;6Page &amp;P/&amp;N</oddFooter>
    <firstFooter>&amp;C&amp;"Arial,Normal"&amp;6Document classé Interne – Toute reproduction ou transmission en dehors des destinataires autorisés est strictement interdite. © Château de Fontainebleau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7F54A2-9612-414C-BFCB-0C97502848D0}">
  <sheetPr>
    <outlinePr summaryBelow="0" summaryRight="0"/>
    <pageSetUpPr fitToPage="1"/>
  </sheetPr>
  <dimension ref="A1:Q526"/>
  <sheetViews>
    <sheetView showGridLines="0" showZeros="0" view="pageBreakPreview" topLeftCell="B1" zoomScale="115" zoomScaleNormal="100" zoomScaleSheetLayoutView="115" workbookViewId="0">
      <selection activeCell="N347" sqref="N347"/>
    </sheetView>
  </sheetViews>
  <sheetFormatPr baseColWidth="10" defaultRowHeight="13.2" outlineLevelRow="1" x14ac:dyDescent="0.3"/>
  <cols>
    <col min="1" max="1" width="4.109375" style="1" customWidth="1"/>
    <col min="2" max="2" width="5.44140625" style="1" customWidth="1"/>
    <col min="3" max="3" width="32.5546875" style="2" customWidth="1"/>
    <col min="4" max="4" width="3.77734375" style="3" customWidth="1"/>
    <col min="5" max="5" width="7.21875" style="3" customWidth="1"/>
    <col min="6" max="6" width="3.21875" style="3" customWidth="1"/>
    <col min="7" max="7" width="6.5546875" style="3" customWidth="1"/>
    <col min="8" max="8" width="3.5546875" style="3" customWidth="1"/>
    <col min="9" max="9" width="7.88671875" style="3" customWidth="1"/>
    <col min="10" max="10" width="3.21875" style="3" customWidth="1"/>
    <col min="11" max="11" width="4.6640625" style="4" customWidth="1"/>
    <col min="12" max="12" width="6.88671875" style="4" customWidth="1"/>
    <col min="13" max="13" width="7.5546875" style="26" customWidth="1"/>
    <col min="14" max="14" width="11.44140625" style="26" customWidth="1"/>
    <col min="15" max="15" width="11.44140625" style="63"/>
    <col min="16" max="254" width="11.44140625" style="5"/>
    <col min="255" max="255" width="3.33203125" style="5" customWidth="1"/>
    <col min="256" max="256" width="4.44140625" style="5" bestFit="1" customWidth="1"/>
    <col min="257" max="257" width="33.88671875" style="5" customWidth="1"/>
    <col min="258" max="258" width="7" style="5" bestFit="1" customWidth="1"/>
    <col min="259" max="259" width="1.88671875" style="5" bestFit="1" customWidth="1"/>
    <col min="260" max="260" width="6.6640625" style="5" bestFit="1" customWidth="1"/>
    <col min="261" max="261" width="1.88671875" style="5" bestFit="1" customWidth="1"/>
    <col min="262" max="262" width="5.88671875" style="5" customWidth="1"/>
    <col min="263" max="263" width="4.6640625" style="5" customWidth="1"/>
    <col min="264" max="264" width="6.88671875" style="5" customWidth="1"/>
    <col min="265" max="265" width="7.5546875" style="5" customWidth="1"/>
    <col min="266" max="266" width="13.109375" style="5" customWidth="1"/>
    <col min="267" max="267" width="6.88671875" style="5" customWidth="1"/>
    <col min="268" max="268" width="7.5546875" style="5" customWidth="1"/>
    <col min="269" max="269" width="13.109375" style="5" customWidth="1"/>
    <col min="270" max="510" width="11.44140625" style="5"/>
    <col min="511" max="511" width="3.33203125" style="5" customWidth="1"/>
    <col min="512" max="512" width="4.44140625" style="5" bestFit="1" customWidth="1"/>
    <col min="513" max="513" width="33.88671875" style="5" customWidth="1"/>
    <col min="514" max="514" width="7" style="5" bestFit="1" customWidth="1"/>
    <col min="515" max="515" width="1.88671875" style="5" bestFit="1" customWidth="1"/>
    <col min="516" max="516" width="6.6640625" style="5" bestFit="1" customWidth="1"/>
    <col min="517" max="517" width="1.88671875" style="5" bestFit="1" customWidth="1"/>
    <col min="518" max="518" width="5.88671875" style="5" customWidth="1"/>
    <col min="519" max="519" width="4.6640625" style="5" customWidth="1"/>
    <col min="520" max="520" width="6.88671875" style="5" customWidth="1"/>
    <col min="521" max="521" width="7.5546875" style="5" customWidth="1"/>
    <col min="522" max="522" width="13.109375" style="5" customWidth="1"/>
    <col min="523" max="523" width="6.88671875" style="5" customWidth="1"/>
    <col min="524" max="524" width="7.5546875" style="5" customWidth="1"/>
    <col min="525" max="525" width="13.109375" style="5" customWidth="1"/>
    <col min="526" max="766" width="11.44140625" style="5"/>
    <col min="767" max="767" width="3.33203125" style="5" customWidth="1"/>
    <col min="768" max="768" width="4.44140625" style="5" bestFit="1" customWidth="1"/>
    <col min="769" max="769" width="33.88671875" style="5" customWidth="1"/>
    <col min="770" max="770" width="7" style="5" bestFit="1" customWidth="1"/>
    <col min="771" max="771" width="1.88671875" style="5" bestFit="1" customWidth="1"/>
    <col min="772" max="772" width="6.6640625" style="5" bestFit="1" customWidth="1"/>
    <col min="773" max="773" width="1.88671875" style="5" bestFit="1" customWidth="1"/>
    <col min="774" max="774" width="5.88671875" style="5" customWidth="1"/>
    <col min="775" max="775" width="4.6640625" style="5" customWidth="1"/>
    <col min="776" max="776" width="6.88671875" style="5" customWidth="1"/>
    <col min="777" max="777" width="7.5546875" style="5" customWidth="1"/>
    <col min="778" max="778" width="13.109375" style="5" customWidth="1"/>
    <col min="779" max="779" width="6.88671875" style="5" customWidth="1"/>
    <col min="780" max="780" width="7.5546875" style="5" customWidth="1"/>
    <col min="781" max="781" width="13.109375" style="5" customWidth="1"/>
    <col min="782" max="1022" width="11.44140625" style="5"/>
    <col min="1023" max="1023" width="3.33203125" style="5" customWidth="1"/>
    <col min="1024" max="1024" width="4.44140625" style="5" bestFit="1" customWidth="1"/>
    <col min="1025" max="1025" width="33.88671875" style="5" customWidth="1"/>
    <col min="1026" max="1026" width="7" style="5" bestFit="1" customWidth="1"/>
    <col min="1027" max="1027" width="1.88671875" style="5" bestFit="1" customWidth="1"/>
    <col min="1028" max="1028" width="6.6640625" style="5" bestFit="1" customWidth="1"/>
    <col min="1029" max="1029" width="1.88671875" style="5" bestFit="1" customWidth="1"/>
    <col min="1030" max="1030" width="5.88671875" style="5" customWidth="1"/>
    <col min="1031" max="1031" width="4.6640625" style="5" customWidth="1"/>
    <col min="1032" max="1032" width="6.88671875" style="5" customWidth="1"/>
    <col min="1033" max="1033" width="7.5546875" style="5" customWidth="1"/>
    <col min="1034" max="1034" width="13.109375" style="5" customWidth="1"/>
    <col min="1035" max="1035" width="6.88671875" style="5" customWidth="1"/>
    <col min="1036" max="1036" width="7.5546875" style="5" customWidth="1"/>
    <col min="1037" max="1037" width="13.109375" style="5" customWidth="1"/>
    <col min="1038" max="1278" width="11.44140625" style="5"/>
    <col min="1279" max="1279" width="3.33203125" style="5" customWidth="1"/>
    <col min="1280" max="1280" width="4.44140625" style="5" bestFit="1" customWidth="1"/>
    <col min="1281" max="1281" width="33.88671875" style="5" customWidth="1"/>
    <col min="1282" max="1282" width="7" style="5" bestFit="1" customWidth="1"/>
    <col min="1283" max="1283" width="1.88671875" style="5" bestFit="1" customWidth="1"/>
    <col min="1284" max="1284" width="6.6640625" style="5" bestFit="1" customWidth="1"/>
    <col min="1285" max="1285" width="1.88671875" style="5" bestFit="1" customWidth="1"/>
    <col min="1286" max="1286" width="5.88671875" style="5" customWidth="1"/>
    <col min="1287" max="1287" width="4.6640625" style="5" customWidth="1"/>
    <col min="1288" max="1288" width="6.88671875" style="5" customWidth="1"/>
    <col min="1289" max="1289" width="7.5546875" style="5" customWidth="1"/>
    <col min="1290" max="1290" width="13.109375" style="5" customWidth="1"/>
    <col min="1291" max="1291" width="6.88671875" style="5" customWidth="1"/>
    <col min="1292" max="1292" width="7.5546875" style="5" customWidth="1"/>
    <col min="1293" max="1293" width="13.109375" style="5" customWidth="1"/>
    <col min="1294" max="1534" width="11.44140625" style="5"/>
    <col min="1535" max="1535" width="3.33203125" style="5" customWidth="1"/>
    <col min="1536" max="1536" width="4.44140625" style="5" bestFit="1" customWidth="1"/>
    <col min="1537" max="1537" width="33.88671875" style="5" customWidth="1"/>
    <col min="1538" max="1538" width="7" style="5" bestFit="1" customWidth="1"/>
    <col min="1539" max="1539" width="1.88671875" style="5" bestFit="1" customWidth="1"/>
    <col min="1540" max="1540" width="6.6640625" style="5" bestFit="1" customWidth="1"/>
    <col min="1541" max="1541" width="1.88671875" style="5" bestFit="1" customWidth="1"/>
    <col min="1542" max="1542" width="5.88671875" style="5" customWidth="1"/>
    <col min="1543" max="1543" width="4.6640625" style="5" customWidth="1"/>
    <col min="1544" max="1544" width="6.88671875" style="5" customWidth="1"/>
    <col min="1545" max="1545" width="7.5546875" style="5" customWidth="1"/>
    <col min="1546" max="1546" width="13.109375" style="5" customWidth="1"/>
    <col min="1547" max="1547" width="6.88671875" style="5" customWidth="1"/>
    <col min="1548" max="1548" width="7.5546875" style="5" customWidth="1"/>
    <col min="1549" max="1549" width="13.109375" style="5" customWidth="1"/>
    <col min="1550" max="1790" width="11.44140625" style="5"/>
    <col min="1791" max="1791" width="3.33203125" style="5" customWidth="1"/>
    <col min="1792" max="1792" width="4.44140625" style="5" bestFit="1" customWidth="1"/>
    <col min="1793" max="1793" width="33.88671875" style="5" customWidth="1"/>
    <col min="1794" max="1794" width="7" style="5" bestFit="1" customWidth="1"/>
    <col min="1795" max="1795" width="1.88671875" style="5" bestFit="1" customWidth="1"/>
    <col min="1796" max="1796" width="6.6640625" style="5" bestFit="1" customWidth="1"/>
    <col min="1797" max="1797" width="1.88671875" style="5" bestFit="1" customWidth="1"/>
    <col min="1798" max="1798" width="5.88671875" style="5" customWidth="1"/>
    <col min="1799" max="1799" width="4.6640625" style="5" customWidth="1"/>
    <col min="1800" max="1800" width="6.88671875" style="5" customWidth="1"/>
    <col min="1801" max="1801" width="7.5546875" style="5" customWidth="1"/>
    <col min="1802" max="1802" width="13.109375" style="5" customWidth="1"/>
    <col min="1803" max="1803" width="6.88671875" style="5" customWidth="1"/>
    <col min="1804" max="1804" width="7.5546875" style="5" customWidth="1"/>
    <col min="1805" max="1805" width="13.109375" style="5" customWidth="1"/>
    <col min="1806" max="2046" width="11.44140625" style="5"/>
    <col min="2047" max="2047" width="3.33203125" style="5" customWidth="1"/>
    <col min="2048" max="2048" width="4.44140625" style="5" bestFit="1" customWidth="1"/>
    <col min="2049" max="2049" width="33.88671875" style="5" customWidth="1"/>
    <col min="2050" max="2050" width="7" style="5" bestFit="1" customWidth="1"/>
    <col min="2051" max="2051" width="1.88671875" style="5" bestFit="1" customWidth="1"/>
    <col min="2052" max="2052" width="6.6640625" style="5" bestFit="1" customWidth="1"/>
    <col min="2053" max="2053" width="1.88671875" style="5" bestFit="1" customWidth="1"/>
    <col min="2054" max="2054" width="5.88671875" style="5" customWidth="1"/>
    <col min="2055" max="2055" width="4.6640625" style="5" customWidth="1"/>
    <col min="2056" max="2056" width="6.88671875" style="5" customWidth="1"/>
    <col min="2057" max="2057" width="7.5546875" style="5" customWidth="1"/>
    <col min="2058" max="2058" width="13.109375" style="5" customWidth="1"/>
    <col min="2059" max="2059" width="6.88671875" style="5" customWidth="1"/>
    <col min="2060" max="2060" width="7.5546875" style="5" customWidth="1"/>
    <col min="2061" max="2061" width="13.109375" style="5" customWidth="1"/>
    <col min="2062" max="2302" width="11.44140625" style="5"/>
    <col min="2303" max="2303" width="3.33203125" style="5" customWidth="1"/>
    <col min="2304" max="2304" width="4.44140625" style="5" bestFit="1" customWidth="1"/>
    <col min="2305" max="2305" width="33.88671875" style="5" customWidth="1"/>
    <col min="2306" max="2306" width="7" style="5" bestFit="1" customWidth="1"/>
    <col min="2307" max="2307" width="1.88671875" style="5" bestFit="1" customWidth="1"/>
    <col min="2308" max="2308" width="6.6640625" style="5" bestFit="1" customWidth="1"/>
    <col min="2309" max="2309" width="1.88671875" style="5" bestFit="1" customWidth="1"/>
    <col min="2310" max="2310" width="5.88671875" style="5" customWidth="1"/>
    <col min="2311" max="2311" width="4.6640625" style="5" customWidth="1"/>
    <col min="2312" max="2312" width="6.88671875" style="5" customWidth="1"/>
    <col min="2313" max="2313" width="7.5546875" style="5" customWidth="1"/>
    <col min="2314" max="2314" width="13.109375" style="5" customWidth="1"/>
    <col min="2315" max="2315" width="6.88671875" style="5" customWidth="1"/>
    <col min="2316" max="2316" width="7.5546875" style="5" customWidth="1"/>
    <col min="2317" max="2317" width="13.109375" style="5" customWidth="1"/>
    <col min="2318" max="2558" width="11.44140625" style="5"/>
    <col min="2559" max="2559" width="3.33203125" style="5" customWidth="1"/>
    <col min="2560" max="2560" width="4.44140625" style="5" bestFit="1" customWidth="1"/>
    <col min="2561" max="2561" width="33.88671875" style="5" customWidth="1"/>
    <col min="2562" max="2562" width="7" style="5" bestFit="1" customWidth="1"/>
    <col min="2563" max="2563" width="1.88671875" style="5" bestFit="1" customWidth="1"/>
    <col min="2564" max="2564" width="6.6640625" style="5" bestFit="1" customWidth="1"/>
    <col min="2565" max="2565" width="1.88671875" style="5" bestFit="1" customWidth="1"/>
    <col min="2566" max="2566" width="5.88671875" style="5" customWidth="1"/>
    <col min="2567" max="2567" width="4.6640625" style="5" customWidth="1"/>
    <col min="2568" max="2568" width="6.88671875" style="5" customWidth="1"/>
    <col min="2569" max="2569" width="7.5546875" style="5" customWidth="1"/>
    <col min="2570" max="2570" width="13.109375" style="5" customWidth="1"/>
    <col min="2571" max="2571" width="6.88671875" style="5" customWidth="1"/>
    <col min="2572" max="2572" width="7.5546875" style="5" customWidth="1"/>
    <col min="2573" max="2573" width="13.109375" style="5" customWidth="1"/>
    <col min="2574" max="2814" width="11.44140625" style="5"/>
    <col min="2815" max="2815" width="3.33203125" style="5" customWidth="1"/>
    <col min="2816" max="2816" width="4.44140625" style="5" bestFit="1" customWidth="1"/>
    <col min="2817" max="2817" width="33.88671875" style="5" customWidth="1"/>
    <col min="2818" max="2818" width="7" style="5" bestFit="1" customWidth="1"/>
    <col min="2819" max="2819" width="1.88671875" style="5" bestFit="1" customWidth="1"/>
    <col min="2820" max="2820" width="6.6640625" style="5" bestFit="1" customWidth="1"/>
    <col min="2821" max="2821" width="1.88671875" style="5" bestFit="1" customWidth="1"/>
    <col min="2822" max="2822" width="5.88671875" style="5" customWidth="1"/>
    <col min="2823" max="2823" width="4.6640625" style="5" customWidth="1"/>
    <col min="2824" max="2824" width="6.88671875" style="5" customWidth="1"/>
    <col min="2825" max="2825" width="7.5546875" style="5" customWidth="1"/>
    <col min="2826" max="2826" width="13.109375" style="5" customWidth="1"/>
    <col min="2827" max="2827" width="6.88671875" style="5" customWidth="1"/>
    <col min="2828" max="2828" width="7.5546875" style="5" customWidth="1"/>
    <col min="2829" max="2829" width="13.109375" style="5" customWidth="1"/>
    <col min="2830" max="3070" width="11.44140625" style="5"/>
    <col min="3071" max="3071" width="3.33203125" style="5" customWidth="1"/>
    <col min="3072" max="3072" width="4.44140625" style="5" bestFit="1" customWidth="1"/>
    <col min="3073" max="3073" width="33.88671875" style="5" customWidth="1"/>
    <col min="3074" max="3074" width="7" style="5" bestFit="1" customWidth="1"/>
    <col min="3075" max="3075" width="1.88671875" style="5" bestFit="1" customWidth="1"/>
    <col min="3076" max="3076" width="6.6640625" style="5" bestFit="1" customWidth="1"/>
    <col min="3077" max="3077" width="1.88671875" style="5" bestFit="1" customWidth="1"/>
    <col min="3078" max="3078" width="5.88671875" style="5" customWidth="1"/>
    <col min="3079" max="3079" width="4.6640625" style="5" customWidth="1"/>
    <col min="3080" max="3080" width="6.88671875" style="5" customWidth="1"/>
    <col min="3081" max="3081" width="7.5546875" style="5" customWidth="1"/>
    <col min="3082" max="3082" width="13.109375" style="5" customWidth="1"/>
    <col min="3083" max="3083" width="6.88671875" style="5" customWidth="1"/>
    <col min="3084" max="3084" width="7.5546875" style="5" customWidth="1"/>
    <col min="3085" max="3085" width="13.109375" style="5" customWidth="1"/>
    <col min="3086" max="3326" width="11.44140625" style="5"/>
    <col min="3327" max="3327" width="3.33203125" style="5" customWidth="1"/>
    <col min="3328" max="3328" width="4.44140625" style="5" bestFit="1" customWidth="1"/>
    <col min="3329" max="3329" width="33.88671875" style="5" customWidth="1"/>
    <col min="3330" max="3330" width="7" style="5" bestFit="1" customWidth="1"/>
    <col min="3331" max="3331" width="1.88671875" style="5" bestFit="1" customWidth="1"/>
    <col min="3332" max="3332" width="6.6640625" style="5" bestFit="1" customWidth="1"/>
    <col min="3333" max="3333" width="1.88671875" style="5" bestFit="1" customWidth="1"/>
    <col min="3334" max="3334" width="5.88671875" style="5" customWidth="1"/>
    <col min="3335" max="3335" width="4.6640625" style="5" customWidth="1"/>
    <col min="3336" max="3336" width="6.88671875" style="5" customWidth="1"/>
    <col min="3337" max="3337" width="7.5546875" style="5" customWidth="1"/>
    <col min="3338" max="3338" width="13.109375" style="5" customWidth="1"/>
    <col min="3339" max="3339" width="6.88671875" style="5" customWidth="1"/>
    <col min="3340" max="3340" width="7.5546875" style="5" customWidth="1"/>
    <col min="3341" max="3341" width="13.109375" style="5" customWidth="1"/>
    <col min="3342" max="3582" width="11.44140625" style="5"/>
    <col min="3583" max="3583" width="3.33203125" style="5" customWidth="1"/>
    <col min="3584" max="3584" width="4.44140625" style="5" bestFit="1" customWidth="1"/>
    <col min="3585" max="3585" width="33.88671875" style="5" customWidth="1"/>
    <col min="3586" max="3586" width="7" style="5" bestFit="1" customWidth="1"/>
    <col min="3587" max="3587" width="1.88671875" style="5" bestFit="1" customWidth="1"/>
    <col min="3588" max="3588" width="6.6640625" style="5" bestFit="1" customWidth="1"/>
    <col min="3589" max="3589" width="1.88671875" style="5" bestFit="1" customWidth="1"/>
    <col min="3590" max="3590" width="5.88671875" style="5" customWidth="1"/>
    <col min="3591" max="3591" width="4.6640625" style="5" customWidth="1"/>
    <col min="3592" max="3592" width="6.88671875" style="5" customWidth="1"/>
    <col min="3593" max="3593" width="7.5546875" style="5" customWidth="1"/>
    <col min="3594" max="3594" width="13.109375" style="5" customWidth="1"/>
    <col min="3595" max="3595" width="6.88671875" style="5" customWidth="1"/>
    <col min="3596" max="3596" width="7.5546875" style="5" customWidth="1"/>
    <col min="3597" max="3597" width="13.109375" style="5" customWidth="1"/>
    <col min="3598" max="3838" width="11.44140625" style="5"/>
    <col min="3839" max="3839" width="3.33203125" style="5" customWidth="1"/>
    <col min="3840" max="3840" width="4.44140625" style="5" bestFit="1" customWidth="1"/>
    <col min="3841" max="3841" width="33.88671875" style="5" customWidth="1"/>
    <col min="3842" max="3842" width="7" style="5" bestFit="1" customWidth="1"/>
    <col min="3843" max="3843" width="1.88671875" style="5" bestFit="1" customWidth="1"/>
    <col min="3844" max="3844" width="6.6640625" style="5" bestFit="1" customWidth="1"/>
    <col min="3845" max="3845" width="1.88671875" style="5" bestFit="1" customWidth="1"/>
    <col min="3846" max="3846" width="5.88671875" style="5" customWidth="1"/>
    <col min="3847" max="3847" width="4.6640625" style="5" customWidth="1"/>
    <col min="3848" max="3848" width="6.88671875" style="5" customWidth="1"/>
    <col min="3849" max="3849" width="7.5546875" style="5" customWidth="1"/>
    <col min="3850" max="3850" width="13.109375" style="5" customWidth="1"/>
    <col min="3851" max="3851" width="6.88671875" style="5" customWidth="1"/>
    <col min="3852" max="3852" width="7.5546875" style="5" customWidth="1"/>
    <col min="3853" max="3853" width="13.109375" style="5" customWidth="1"/>
    <col min="3854" max="4094" width="11.44140625" style="5"/>
    <col min="4095" max="4095" width="3.33203125" style="5" customWidth="1"/>
    <col min="4096" max="4096" width="4.44140625" style="5" bestFit="1" customWidth="1"/>
    <col min="4097" max="4097" width="33.88671875" style="5" customWidth="1"/>
    <col min="4098" max="4098" width="7" style="5" bestFit="1" customWidth="1"/>
    <col min="4099" max="4099" width="1.88671875" style="5" bestFit="1" customWidth="1"/>
    <col min="4100" max="4100" width="6.6640625" style="5" bestFit="1" customWidth="1"/>
    <col min="4101" max="4101" width="1.88671875" style="5" bestFit="1" customWidth="1"/>
    <col min="4102" max="4102" width="5.88671875" style="5" customWidth="1"/>
    <col min="4103" max="4103" width="4.6640625" style="5" customWidth="1"/>
    <col min="4104" max="4104" width="6.88671875" style="5" customWidth="1"/>
    <col min="4105" max="4105" width="7.5546875" style="5" customWidth="1"/>
    <col min="4106" max="4106" width="13.109375" style="5" customWidth="1"/>
    <col min="4107" max="4107" width="6.88671875" style="5" customWidth="1"/>
    <col min="4108" max="4108" width="7.5546875" style="5" customWidth="1"/>
    <col min="4109" max="4109" width="13.109375" style="5" customWidth="1"/>
    <col min="4110" max="4350" width="11.44140625" style="5"/>
    <col min="4351" max="4351" width="3.33203125" style="5" customWidth="1"/>
    <col min="4352" max="4352" width="4.44140625" style="5" bestFit="1" customWidth="1"/>
    <col min="4353" max="4353" width="33.88671875" style="5" customWidth="1"/>
    <col min="4354" max="4354" width="7" style="5" bestFit="1" customWidth="1"/>
    <col min="4355" max="4355" width="1.88671875" style="5" bestFit="1" customWidth="1"/>
    <col min="4356" max="4356" width="6.6640625" style="5" bestFit="1" customWidth="1"/>
    <col min="4357" max="4357" width="1.88671875" style="5" bestFit="1" customWidth="1"/>
    <col min="4358" max="4358" width="5.88671875" style="5" customWidth="1"/>
    <col min="4359" max="4359" width="4.6640625" style="5" customWidth="1"/>
    <col min="4360" max="4360" width="6.88671875" style="5" customWidth="1"/>
    <col min="4361" max="4361" width="7.5546875" style="5" customWidth="1"/>
    <col min="4362" max="4362" width="13.109375" style="5" customWidth="1"/>
    <col min="4363" max="4363" width="6.88671875" style="5" customWidth="1"/>
    <col min="4364" max="4364" width="7.5546875" style="5" customWidth="1"/>
    <col min="4365" max="4365" width="13.109375" style="5" customWidth="1"/>
    <col min="4366" max="4606" width="11.44140625" style="5"/>
    <col min="4607" max="4607" width="3.33203125" style="5" customWidth="1"/>
    <col min="4608" max="4608" width="4.44140625" style="5" bestFit="1" customWidth="1"/>
    <col min="4609" max="4609" width="33.88671875" style="5" customWidth="1"/>
    <col min="4610" max="4610" width="7" style="5" bestFit="1" customWidth="1"/>
    <col min="4611" max="4611" width="1.88671875" style="5" bestFit="1" customWidth="1"/>
    <col min="4612" max="4612" width="6.6640625" style="5" bestFit="1" customWidth="1"/>
    <col min="4613" max="4613" width="1.88671875" style="5" bestFit="1" customWidth="1"/>
    <col min="4614" max="4614" width="5.88671875" style="5" customWidth="1"/>
    <col min="4615" max="4615" width="4.6640625" style="5" customWidth="1"/>
    <col min="4616" max="4616" width="6.88671875" style="5" customWidth="1"/>
    <col min="4617" max="4617" width="7.5546875" style="5" customWidth="1"/>
    <col min="4618" max="4618" width="13.109375" style="5" customWidth="1"/>
    <col min="4619" max="4619" width="6.88671875" style="5" customWidth="1"/>
    <col min="4620" max="4620" width="7.5546875" style="5" customWidth="1"/>
    <col min="4621" max="4621" width="13.109375" style="5" customWidth="1"/>
    <col min="4622" max="4862" width="11.44140625" style="5"/>
    <col min="4863" max="4863" width="3.33203125" style="5" customWidth="1"/>
    <col min="4864" max="4864" width="4.44140625" style="5" bestFit="1" customWidth="1"/>
    <col min="4865" max="4865" width="33.88671875" style="5" customWidth="1"/>
    <col min="4866" max="4866" width="7" style="5" bestFit="1" customWidth="1"/>
    <col min="4867" max="4867" width="1.88671875" style="5" bestFit="1" customWidth="1"/>
    <col min="4868" max="4868" width="6.6640625" style="5" bestFit="1" customWidth="1"/>
    <col min="4869" max="4869" width="1.88671875" style="5" bestFit="1" customWidth="1"/>
    <col min="4870" max="4870" width="5.88671875" style="5" customWidth="1"/>
    <col min="4871" max="4871" width="4.6640625" style="5" customWidth="1"/>
    <col min="4872" max="4872" width="6.88671875" style="5" customWidth="1"/>
    <col min="4873" max="4873" width="7.5546875" style="5" customWidth="1"/>
    <col min="4874" max="4874" width="13.109375" style="5" customWidth="1"/>
    <col min="4875" max="4875" width="6.88671875" style="5" customWidth="1"/>
    <col min="4876" max="4876" width="7.5546875" style="5" customWidth="1"/>
    <col min="4877" max="4877" width="13.109375" style="5" customWidth="1"/>
    <col min="4878" max="5118" width="11.44140625" style="5"/>
    <col min="5119" max="5119" width="3.33203125" style="5" customWidth="1"/>
    <col min="5120" max="5120" width="4.44140625" style="5" bestFit="1" customWidth="1"/>
    <col min="5121" max="5121" width="33.88671875" style="5" customWidth="1"/>
    <col min="5122" max="5122" width="7" style="5" bestFit="1" customWidth="1"/>
    <col min="5123" max="5123" width="1.88671875" style="5" bestFit="1" customWidth="1"/>
    <col min="5124" max="5124" width="6.6640625" style="5" bestFit="1" customWidth="1"/>
    <col min="5125" max="5125" width="1.88671875" style="5" bestFit="1" customWidth="1"/>
    <col min="5126" max="5126" width="5.88671875" style="5" customWidth="1"/>
    <col min="5127" max="5127" width="4.6640625" style="5" customWidth="1"/>
    <col min="5128" max="5128" width="6.88671875" style="5" customWidth="1"/>
    <col min="5129" max="5129" width="7.5546875" style="5" customWidth="1"/>
    <col min="5130" max="5130" width="13.109375" style="5" customWidth="1"/>
    <col min="5131" max="5131" width="6.88671875" style="5" customWidth="1"/>
    <col min="5132" max="5132" width="7.5546875" style="5" customWidth="1"/>
    <col min="5133" max="5133" width="13.109375" style="5" customWidth="1"/>
    <col min="5134" max="5374" width="11.44140625" style="5"/>
    <col min="5375" max="5375" width="3.33203125" style="5" customWidth="1"/>
    <col min="5376" max="5376" width="4.44140625" style="5" bestFit="1" customWidth="1"/>
    <col min="5377" max="5377" width="33.88671875" style="5" customWidth="1"/>
    <col min="5378" max="5378" width="7" style="5" bestFit="1" customWidth="1"/>
    <col min="5379" max="5379" width="1.88671875" style="5" bestFit="1" customWidth="1"/>
    <col min="5380" max="5380" width="6.6640625" style="5" bestFit="1" customWidth="1"/>
    <col min="5381" max="5381" width="1.88671875" style="5" bestFit="1" customWidth="1"/>
    <col min="5382" max="5382" width="5.88671875" style="5" customWidth="1"/>
    <col min="5383" max="5383" width="4.6640625" style="5" customWidth="1"/>
    <col min="5384" max="5384" width="6.88671875" style="5" customWidth="1"/>
    <col min="5385" max="5385" width="7.5546875" style="5" customWidth="1"/>
    <col min="5386" max="5386" width="13.109375" style="5" customWidth="1"/>
    <col min="5387" max="5387" width="6.88671875" style="5" customWidth="1"/>
    <col min="5388" max="5388" width="7.5546875" style="5" customWidth="1"/>
    <col min="5389" max="5389" width="13.109375" style="5" customWidth="1"/>
    <col min="5390" max="5630" width="11.44140625" style="5"/>
    <col min="5631" max="5631" width="3.33203125" style="5" customWidth="1"/>
    <col min="5632" max="5632" width="4.44140625" style="5" bestFit="1" customWidth="1"/>
    <col min="5633" max="5633" width="33.88671875" style="5" customWidth="1"/>
    <col min="5634" max="5634" width="7" style="5" bestFit="1" customWidth="1"/>
    <col min="5635" max="5635" width="1.88671875" style="5" bestFit="1" customWidth="1"/>
    <col min="5636" max="5636" width="6.6640625" style="5" bestFit="1" customWidth="1"/>
    <col min="5637" max="5637" width="1.88671875" style="5" bestFit="1" customWidth="1"/>
    <col min="5638" max="5638" width="5.88671875" style="5" customWidth="1"/>
    <col min="5639" max="5639" width="4.6640625" style="5" customWidth="1"/>
    <col min="5640" max="5640" width="6.88671875" style="5" customWidth="1"/>
    <col min="5641" max="5641" width="7.5546875" style="5" customWidth="1"/>
    <col min="5642" max="5642" width="13.109375" style="5" customWidth="1"/>
    <col min="5643" max="5643" width="6.88671875" style="5" customWidth="1"/>
    <col min="5644" max="5644" width="7.5546875" style="5" customWidth="1"/>
    <col min="5645" max="5645" width="13.109375" style="5" customWidth="1"/>
    <col min="5646" max="5886" width="11.44140625" style="5"/>
    <col min="5887" max="5887" width="3.33203125" style="5" customWidth="1"/>
    <col min="5888" max="5888" width="4.44140625" style="5" bestFit="1" customWidth="1"/>
    <col min="5889" max="5889" width="33.88671875" style="5" customWidth="1"/>
    <col min="5890" max="5890" width="7" style="5" bestFit="1" customWidth="1"/>
    <col min="5891" max="5891" width="1.88671875" style="5" bestFit="1" customWidth="1"/>
    <col min="5892" max="5892" width="6.6640625" style="5" bestFit="1" customWidth="1"/>
    <col min="5893" max="5893" width="1.88671875" style="5" bestFit="1" customWidth="1"/>
    <col min="5894" max="5894" width="5.88671875" style="5" customWidth="1"/>
    <col min="5895" max="5895" width="4.6640625" style="5" customWidth="1"/>
    <col min="5896" max="5896" width="6.88671875" style="5" customWidth="1"/>
    <col min="5897" max="5897" width="7.5546875" style="5" customWidth="1"/>
    <col min="5898" max="5898" width="13.109375" style="5" customWidth="1"/>
    <col min="5899" max="5899" width="6.88671875" style="5" customWidth="1"/>
    <col min="5900" max="5900" width="7.5546875" style="5" customWidth="1"/>
    <col min="5901" max="5901" width="13.109375" style="5" customWidth="1"/>
    <col min="5902" max="6142" width="11.44140625" style="5"/>
    <col min="6143" max="6143" width="3.33203125" style="5" customWidth="1"/>
    <col min="6144" max="6144" width="4.44140625" style="5" bestFit="1" customWidth="1"/>
    <col min="6145" max="6145" width="33.88671875" style="5" customWidth="1"/>
    <col min="6146" max="6146" width="7" style="5" bestFit="1" customWidth="1"/>
    <col min="6147" max="6147" width="1.88671875" style="5" bestFit="1" customWidth="1"/>
    <col min="6148" max="6148" width="6.6640625" style="5" bestFit="1" customWidth="1"/>
    <col min="6149" max="6149" width="1.88671875" style="5" bestFit="1" customWidth="1"/>
    <col min="6150" max="6150" width="5.88671875" style="5" customWidth="1"/>
    <col min="6151" max="6151" width="4.6640625" style="5" customWidth="1"/>
    <col min="6152" max="6152" width="6.88671875" style="5" customWidth="1"/>
    <col min="6153" max="6153" width="7.5546875" style="5" customWidth="1"/>
    <col min="6154" max="6154" width="13.109375" style="5" customWidth="1"/>
    <col min="6155" max="6155" width="6.88671875" style="5" customWidth="1"/>
    <col min="6156" max="6156" width="7.5546875" style="5" customWidth="1"/>
    <col min="6157" max="6157" width="13.109375" style="5" customWidth="1"/>
    <col min="6158" max="6398" width="11.44140625" style="5"/>
    <col min="6399" max="6399" width="3.33203125" style="5" customWidth="1"/>
    <col min="6400" max="6400" width="4.44140625" style="5" bestFit="1" customWidth="1"/>
    <col min="6401" max="6401" width="33.88671875" style="5" customWidth="1"/>
    <col min="6402" max="6402" width="7" style="5" bestFit="1" customWidth="1"/>
    <col min="6403" max="6403" width="1.88671875" style="5" bestFit="1" customWidth="1"/>
    <col min="6404" max="6404" width="6.6640625" style="5" bestFit="1" customWidth="1"/>
    <col min="6405" max="6405" width="1.88671875" style="5" bestFit="1" customWidth="1"/>
    <col min="6406" max="6406" width="5.88671875" style="5" customWidth="1"/>
    <col min="6407" max="6407" width="4.6640625" style="5" customWidth="1"/>
    <col min="6408" max="6408" width="6.88671875" style="5" customWidth="1"/>
    <col min="6409" max="6409" width="7.5546875" style="5" customWidth="1"/>
    <col min="6410" max="6410" width="13.109375" style="5" customWidth="1"/>
    <col min="6411" max="6411" width="6.88671875" style="5" customWidth="1"/>
    <col min="6412" max="6412" width="7.5546875" style="5" customWidth="1"/>
    <col min="6413" max="6413" width="13.109375" style="5" customWidth="1"/>
    <col min="6414" max="6654" width="11.44140625" style="5"/>
    <col min="6655" max="6655" width="3.33203125" style="5" customWidth="1"/>
    <col min="6656" max="6656" width="4.44140625" style="5" bestFit="1" customWidth="1"/>
    <col min="6657" max="6657" width="33.88671875" style="5" customWidth="1"/>
    <col min="6658" max="6658" width="7" style="5" bestFit="1" customWidth="1"/>
    <col min="6659" max="6659" width="1.88671875" style="5" bestFit="1" customWidth="1"/>
    <col min="6660" max="6660" width="6.6640625" style="5" bestFit="1" customWidth="1"/>
    <col min="6661" max="6661" width="1.88671875" style="5" bestFit="1" customWidth="1"/>
    <col min="6662" max="6662" width="5.88671875" style="5" customWidth="1"/>
    <col min="6663" max="6663" width="4.6640625" style="5" customWidth="1"/>
    <col min="6664" max="6664" width="6.88671875" style="5" customWidth="1"/>
    <col min="6665" max="6665" width="7.5546875" style="5" customWidth="1"/>
    <col min="6666" max="6666" width="13.109375" style="5" customWidth="1"/>
    <col min="6667" max="6667" width="6.88671875" style="5" customWidth="1"/>
    <col min="6668" max="6668" width="7.5546875" style="5" customWidth="1"/>
    <col min="6669" max="6669" width="13.109375" style="5" customWidth="1"/>
    <col min="6670" max="6910" width="11.44140625" style="5"/>
    <col min="6911" max="6911" width="3.33203125" style="5" customWidth="1"/>
    <col min="6912" max="6912" width="4.44140625" style="5" bestFit="1" customWidth="1"/>
    <col min="6913" max="6913" width="33.88671875" style="5" customWidth="1"/>
    <col min="6914" max="6914" width="7" style="5" bestFit="1" customWidth="1"/>
    <col min="6915" max="6915" width="1.88671875" style="5" bestFit="1" customWidth="1"/>
    <col min="6916" max="6916" width="6.6640625" style="5" bestFit="1" customWidth="1"/>
    <col min="6917" max="6917" width="1.88671875" style="5" bestFit="1" customWidth="1"/>
    <col min="6918" max="6918" width="5.88671875" style="5" customWidth="1"/>
    <col min="6919" max="6919" width="4.6640625" style="5" customWidth="1"/>
    <col min="6920" max="6920" width="6.88671875" style="5" customWidth="1"/>
    <col min="6921" max="6921" width="7.5546875" style="5" customWidth="1"/>
    <col min="6922" max="6922" width="13.109375" style="5" customWidth="1"/>
    <col min="6923" max="6923" width="6.88671875" style="5" customWidth="1"/>
    <col min="6924" max="6924" width="7.5546875" style="5" customWidth="1"/>
    <col min="6925" max="6925" width="13.109375" style="5" customWidth="1"/>
    <col min="6926" max="7166" width="11.44140625" style="5"/>
    <col min="7167" max="7167" width="3.33203125" style="5" customWidth="1"/>
    <col min="7168" max="7168" width="4.44140625" style="5" bestFit="1" customWidth="1"/>
    <col min="7169" max="7169" width="33.88671875" style="5" customWidth="1"/>
    <col min="7170" max="7170" width="7" style="5" bestFit="1" customWidth="1"/>
    <col min="7171" max="7171" width="1.88671875" style="5" bestFit="1" customWidth="1"/>
    <col min="7172" max="7172" width="6.6640625" style="5" bestFit="1" customWidth="1"/>
    <col min="7173" max="7173" width="1.88671875" style="5" bestFit="1" customWidth="1"/>
    <col min="7174" max="7174" width="5.88671875" style="5" customWidth="1"/>
    <col min="7175" max="7175" width="4.6640625" style="5" customWidth="1"/>
    <col min="7176" max="7176" width="6.88671875" style="5" customWidth="1"/>
    <col min="7177" max="7177" width="7.5546875" style="5" customWidth="1"/>
    <col min="7178" max="7178" width="13.109375" style="5" customWidth="1"/>
    <col min="7179" max="7179" width="6.88671875" style="5" customWidth="1"/>
    <col min="7180" max="7180" width="7.5546875" style="5" customWidth="1"/>
    <col min="7181" max="7181" width="13.109375" style="5" customWidth="1"/>
    <col min="7182" max="7422" width="11.44140625" style="5"/>
    <col min="7423" max="7423" width="3.33203125" style="5" customWidth="1"/>
    <col min="7424" max="7424" width="4.44140625" style="5" bestFit="1" customWidth="1"/>
    <col min="7425" max="7425" width="33.88671875" style="5" customWidth="1"/>
    <col min="7426" max="7426" width="7" style="5" bestFit="1" customWidth="1"/>
    <col min="7427" max="7427" width="1.88671875" style="5" bestFit="1" customWidth="1"/>
    <col min="7428" max="7428" width="6.6640625" style="5" bestFit="1" customWidth="1"/>
    <col min="7429" max="7429" width="1.88671875" style="5" bestFit="1" customWidth="1"/>
    <col min="7430" max="7430" width="5.88671875" style="5" customWidth="1"/>
    <col min="7431" max="7431" width="4.6640625" style="5" customWidth="1"/>
    <col min="7432" max="7432" width="6.88671875" style="5" customWidth="1"/>
    <col min="7433" max="7433" width="7.5546875" style="5" customWidth="1"/>
    <col min="7434" max="7434" width="13.109375" style="5" customWidth="1"/>
    <col min="7435" max="7435" width="6.88671875" style="5" customWidth="1"/>
    <col min="7436" max="7436" width="7.5546875" style="5" customWidth="1"/>
    <col min="7437" max="7437" width="13.109375" style="5" customWidth="1"/>
    <col min="7438" max="7678" width="11.44140625" style="5"/>
    <col min="7679" max="7679" width="3.33203125" style="5" customWidth="1"/>
    <col min="7680" max="7680" width="4.44140625" style="5" bestFit="1" customWidth="1"/>
    <col min="7681" max="7681" width="33.88671875" style="5" customWidth="1"/>
    <col min="7682" max="7682" width="7" style="5" bestFit="1" customWidth="1"/>
    <col min="7683" max="7683" width="1.88671875" style="5" bestFit="1" customWidth="1"/>
    <col min="7684" max="7684" width="6.6640625" style="5" bestFit="1" customWidth="1"/>
    <col min="7685" max="7685" width="1.88671875" style="5" bestFit="1" customWidth="1"/>
    <col min="7686" max="7686" width="5.88671875" style="5" customWidth="1"/>
    <col min="7687" max="7687" width="4.6640625" style="5" customWidth="1"/>
    <col min="7688" max="7688" width="6.88671875" style="5" customWidth="1"/>
    <col min="7689" max="7689" width="7.5546875" style="5" customWidth="1"/>
    <col min="7690" max="7690" width="13.109375" style="5" customWidth="1"/>
    <col min="7691" max="7691" width="6.88671875" style="5" customWidth="1"/>
    <col min="7692" max="7692" width="7.5546875" style="5" customWidth="1"/>
    <col min="7693" max="7693" width="13.109375" style="5" customWidth="1"/>
    <col min="7694" max="7934" width="11.44140625" style="5"/>
    <col min="7935" max="7935" width="3.33203125" style="5" customWidth="1"/>
    <col min="7936" max="7936" width="4.44140625" style="5" bestFit="1" customWidth="1"/>
    <col min="7937" max="7937" width="33.88671875" style="5" customWidth="1"/>
    <col min="7938" max="7938" width="7" style="5" bestFit="1" customWidth="1"/>
    <col min="7939" max="7939" width="1.88671875" style="5" bestFit="1" customWidth="1"/>
    <col min="7940" max="7940" width="6.6640625" style="5" bestFit="1" customWidth="1"/>
    <col min="7941" max="7941" width="1.88671875" style="5" bestFit="1" customWidth="1"/>
    <col min="7942" max="7942" width="5.88671875" style="5" customWidth="1"/>
    <col min="7943" max="7943" width="4.6640625" style="5" customWidth="1"/>
    <col min="7944" max="7944" width="6.88671875" style="5" customWidth="1"/>
    <col min="7945" max="7945" width="7.5546875" style="5" customWidth="1"/>
    <col min="7946" max="7946" width="13.109375" style="5" customWidth="1"/>
    <col min="7947" max="7947" width="6.88671875" style="5" customWidth="1"/>
    <col min="7948" max="7948" width="7.5546875" style="5" customWidth="1"/>
    <col min="7949" max="7949" width="13.109375" style="5" customWidth="1"/>
    <col min="7950" max="8190" width="11.44140625" style="5"/>
    <col min="8191" max="8191" width="3.33203125" style="5" customWidth="1"/>
    <col min="8192" max="8192" width="4.44140625" style="5" bestFit="1" customWidth="1"/>
    <col min="8193" max="8193" width="33.88671875" style="5" customWidth="1"/>
    <col min="8194" max="8194" width="7" style="5" bestFit="1" customWidth="1"/>
    <col min="8195" max="8195" width="1.88671875" style="5" bestFit="1" customWidth="1"/>
    <col min="8196" max="8196" width="6.6640625" style="5" bestFit="1" customWidth="1"/>
    <col min="8197" max="8197" width="1.88671875" style="5" bestFit="1" customWidth="1"/>
    <col min="8198" max="8198" width="5.88671875" style="5" customWidth="1"/>
    <col min="8199" max="8199" width="4.6640625" style="5" customWidth="1"/>
    <col min="8200" max="8200" width="6.88671875" style="5" customWidth="1"/>
    <col min="8201" max="8201" width="7.5546875" style="5" customWidth="1"/>
    <col min="8202" max="8202" width="13.109375" style="5" customWidth="1"/>
    <col min="8203" max="8203" width="6.88671875" style="5" customWidth="1"/>
    <col min="8204" max="8204" width="7.5546875" style="5" customWidth="1"/>
    <col min="8205" max="8205" width="13.109375" style="5" customWidth="1"/>
    <col min="8206" max="8446" width="11.44140625" style="5"/>
    <col min="8447" max="8447" width="3.33203125" style="5" customWidth="1"/>
    <col min="8448" max="8448" width="4.44140625" style="5" bestFit="1" customWidth="1"/>
    <col min="8449" max="8449" width="33.88671875" style="5" customWidth="1"/>
    <col min="8450" max="8450" width="7" style="5" bestFit="1" customWidth="1"/>
    <col min="8451" max="8451" width="1.88671875" style="5" bestFit="1" customWidth="1"/>
    <col min="8452" max="8452" width="6.6640625" style="5" bestFit="1" customWidth="1"/>
    <col min="8453" max="8453" width="1.88671875" style="5" bestFit="1" customWidth="1"/>
    <col min="8454" max="8454" width="5.88671875" style="5" customWidth="1"/>
    <col min="8455" max="8455" width="4.6640625" style="5" customWidth="1"/>
    <col min="8456" max="8456" width="6.88671875" style="5" customWidth="1"/>
    <col min="8457" max="8457" width="7.5546875" style="5" customWidth="1"/>
    <col min="8458" max="8458" width="13.109375" style="5" customWidth="1"/>
    <col min="8459" max="8459" width="6.88671875" style="5" customWidth="1"/>
    <col min="8460" max="8460" width="7.5546875" style="5" customWidth="1"/>
    <col min="8461" max="8461" width="13.109375" style="5" customWidth="1"/>
    <col min="8462" max="8702" width="11.44140625" style="5"/>
    <col min="8703" max="8703" width="3.33203125" style="5" customWidth="1"/>
    <col min="8704" max="8704" width="4.44140625" style="5" bestFit="1" customWidth="1"/>
    <col min="8705" max="8705" width="33.88671875" style="5" customWidth="1"/>
    <col min="8706" max="8706" width="7" style="5" bestFit="1" customWidth="1"/>
    <col min="8707" max="8707" width="1.88671875" style="5" bestFit="1" customWidth="1"/>
    <col min="8708" max="8708" width="6.6640625" style="5" bestFit="1" customWidth="1"/>
    <col min="8709" max="8709" width="1.88671875" style="5" bestFit="1" customWidth="1"/>
    <col min="8710" max="8710" width="5.88671875" style="5" customWidth="1"/>
    <col min="8711" max="8711" width="4.6640625" style="5" customWidth="1"/>
    <col min="8712" max="8712" width="6.88671875" style="5" customWidth="1"/>
    <col min="8713" max="8713" width="7.5546875" style="5" customWidth="1"/>
    <col min="8714" max="8714" width="13.109375" style="5" customWidth="1"/>
    <col min="8715" max="8715" width="6.88671875" style="5" customWidth="1"/>
    <col min="8716" max="8716" width="7.5546875" style="5" customWidth="1"/>
    <col min="8717" max="8717" width="13.109375" style="5" customWidth="1"/>
    <col min="8718" max="8958" width="11.44140625" style="5"/>
    <col min="8959" max="8959" width="3.33203125" style="5" customWidth="1"/>
    <col min="8960" max="8960" width="4.44140625" style="5" bestFit="1" customWidth="1"/>
    <col min="8961" max="8961" width="33.88671875" style="5" customWidth="1"/>
    <col min="8962" max="8962" width="7" style="5" bestFit="1" customWidth="1"/>
    <col min="8963" max="8963" width="1.88671875" style="5" bestFit="1" customWidth="1"/>
    <col min="8964" max="8964" width="6.6640625" style="5" bestFit="1" customWidth="1"/>
    <col min="8965" max="8965" width="1.88671875" style="5" bestFit="1" customWidth="1"/>
    <col min="8966" max="8966" width="5.88671875" style="5" customWidth="1"/>
    <col min="8967" max="8967" width="4.6640625" style="5" customWidth="1"/>
    <col min="8968" max="8968" width="6.88671875" style="5" customWidth="1"/>
    <col min="8969" max="8969" width="7.5546875" style="5" customWidth="1"/>
    <col min="8970" max="8970" width="13.109375" style="5" customWidth="1"/>
    <col min="8971" max="8971" width="6.88671875" style="5" customWidth="1"/>
    <col min="8972" max="8972" width="7.5546875" style="5" customWidth="1"/>
    <col min="8973" max="8973" width="13.109375" style="5" customWidth="1"/>
    <col min="8974" max="9214" width="11.44140625" style="5"/>
    <col min="9215" max="9215" width="3.33203125" style="5" customWidth="1"/>
    <col min="9216" max="9216" width="4.44140625" style="5" bestFit="1" customWidth="1"/>
    <col min="9217" max="9217" width="33.88671875" style="5" customWidth="1"/>
    <col min="9218" max="9218" width="7" style="5" bestFit="1" customWidth="1"/>
    <col min="9219" max="9219" width="1.88671875" style="5" bestFit="1" customWidth="1"/>
    <col min="9220" max="9220" width="6.6640625" style="5" bestFit="1" customWidth="1"/>
    <col min="9221" max="9221" width="1.88671875" style="5" bestFit="1" customWidth="1"/>
    <col min="9222" max="9222" width="5.88671875" style="5" customWidth="1"/>
    <col min="9223" max="9223" width="4.6640625" style="5" customWidth="1"/>
    <col min="9224" max="9224" width="6.88671875" style="5" customWidth="1"/>
    <col min="9225" max="9225" width="7.5546875" style="5" customWidth="1"/>
    <col min="9226" max="9226" width="13.109375" style="5" customWidth="1"/>
    <col min="9227" max="9227" width="6.88671875" style="5" customWidth="1"/>
    <col min="9228" max="9228" width="7.5546875" style="5" customWidth="1"/>
    <col min="9229" max="9229" width="13.109375" style="5" customWidth="1"/>
    <col min="9230" max="9470" width="11.44140625" style="5"/>
    <col min="9471" max="9471" width="3.33203125" style="5" customWidth="1"/>
    <col min="9472" max="9472" width="4.44140625" style="5" bestFit="1" customWidth="1"/>
    <col min="9473" max="9473" width="33.88671875" style="5" customWidth="1"/>
    <col min="9474" max="9474" width="7" style="5" bestFit="1" customWidth="1"/>
    <col min="9475" max="9475" width="1.88671875" style="5" bestFit="1" customWidth="1"/>
    <col min="9476" max="9476" width="6.6640625" style="5" bestFit="1" customWidth="1"/>
    <col min="9477" max="9477" width="1.88671875" style="5" bestFit="1" customWidth="1"/>
    <col min="9478" max="9478" width="5.88671875" style="5" customWidth="1"/>
    <col min="9479" max="9479" width="4.6640625" style="5" customWidth="1"/>
    <col min="9480" max="9480" width="6.88671875" style="5" customWidth="1"/>
    <col min="9481" max="9481" width="7.5546875" style="5" customWidth="1"/>
    <col min="9482" max="9482" width="13.109375" style="5" customWidth="1"/>
    <col min="9483" max="9483" width="6.88671875" style="5" customWidth="1"/>
    <col min="9484" max="9484" width="7.5546875" style="5" customWidth="1"/>
    <col min="9485" max="9485" width="13.109375" style="5" customWidth="1"/>
    <col min="9486" max="9726" width="11.44140625" style="5"/>
    <col min="9727" max="9727" width="3.33203125" style="5" customWidth="1"/>
    <col min="9728" max="9728" width="4.44140625" style="5" bestFit="1" customWidth="1"/>
    <col min="9729" max="9729" width="33.88671875" style="5" customWidth="1"/>
    <col min="9730" max="9730" width="7" style="5" bestFit="1" customWidth="1"/>
    <col min="9731" max="9731" width="1.88671875" style="5" bestFit="1" customWidth="1"/>
    <col min="9732" max="9732" width="6.6640625" style="5" bestFit="1" customWidth="1"/>
    <col min="9733" max="9733" width="1.88671875" style="5" bestFit="1" customWidth="1"/>
    <col min="9734" max="9734" width="5.88671875" style="5" customWidth="1"/>
    <col min="9735" max="9735" width="4.6640625" style="5" customWidth="1"/>
    <col min="9736" max="9736" width="6.88671875" style="5" customWidth="1"/>
    <col min="9737" max="9737" width="7.5546875" style="5" customWidth="1"/>
    <col min="9738" max="9738" width="13.109375" style="5" customWidth="1"/>
    <col min="9739" max="9739" width="6.88671875" style="5" customWidth="1"/>
    <col min="9740" max="9740" width="7.5546875" style="5" customWidth="1"/>
    <col min="9741" max="9741" width="13.109375" style="5" customWidth="1"/>
    <col min="9742" max="9982" width="11.44140625" style="5"/>
    <col min="9983" max="9983" width="3.33203125" style="5" customWidth="1"/>
    <col min="9984" max="9984" width="4.44140625" style="5" bestFit="1" customWidth="1"/>
    <col min="9985" max="9985" width="33.88671875" style="5" customWidth="1"/>
    <col min="9986" max="9986" width="7" style="5" bestFit="1" customWidth="1"/>
    <col min="9987" max="9987" width="1.88671875" style="5" bestFit="1" customWidth="1"/>
    <col min="9988" max="9988" width="6.6640625" style="5" bestFit="1" customWidth="1"/>
    <col min="9989" max="9989" width="1.88671875" style="5" bestFit="1" customWidth="1"/>
    <col min="9990" max="9990" width="5.88671875" style="5" customWidth="1"/>
    <col min="9991" max="9991" width="4.6640625" style="5" customWidth="1"/>
    <col min="9992" max="9992" width="6.88671875" style="5" customWidth="1"/>
    <col min="9993" max="9993" width="7.5546875" style="5" customWidth="1"/>
    <col min="9994" max="9994" width="13.109375" style="5" customWidth="1"/>
    <col min="9995" max="9995" width="6.88671875" style="5" customWidth="1"/>
    <col min="9996" max="9996" width="7.5546875" style="5" customWidth="1"/>
    <col min="9997" max="9997" width="13.109375" style="5" customWidth="1"/>
    <col min="9998" max="10238" width="11.44140625" style="5"/>
    <col min="10239" max="10239" width="3.33203125" style="5" customWidth="1"/>
    <col min="10240" max="10240" width="4.44140625" style="5" bestFit="1" customWidth="1"/>
    <col min="10241" max="10241" width="33.88671875" style="5" customWidth="1"/>
    <col min="10242" max="10242" width="7" style="5" bestFit="1" customWidth="1"/>
    <col min="10243" max="10243" width="1.88671875" style="5" bestFit="1" customWidth="1"/>
    <col min="10244" max="10244" width="6.6640625" style="5" bestFit="1" customWidth="1"/>
    <col min="10245" max="10245" width="1.88671875" style="5" bestFit="1" customWidth="1"/>
    <col min="10246" max="10246" width="5.88671875" style="5" customWidth="1"/>
    <col min="10247" max="10247" width="4.6640625" style="5" customWidth="1"/>
    <col min="10248" max="10248" width="6.88671875" style="5" customWidth="1"/>
    <col min="10249" max="10249" width="7.5546875" style="5" customWidth="1"/>
    <col min="10250" max="10250" width="13.109375" style="5" customWidth="1"/>
    <col min="10251" max="10251" width="6.88671875" style="5" customWidth="1"/>
    <col min="10252" max="10252" width="7.5546875" style="5" customWidth="1"/>
    <col min="10253" max="10253" width="13.109375" style="5" customWidth="1"/>
    <col min="10254" max="10494" width="11.44140625" style="5"/>
    <col min="10495" max="10495" width="3.33203125" style="5" customWidth="1"/>
    <col min="10496" max="10496" width="4.44140625" style="5" bestFit="1" customWidth="1"/>
    <col min="10497" max="10497" width="33.88671875" style="5" customWidth="1"/>
    <col min="10498" max="10498" width="7" style="5" bestFit="1" customWidth="1"/>
    <col min="10499" max="10499" width="1.88671875" style="5" bestFit="1" customWidth="1"/>
    <col min="10500" max="10500" width="6.6640625" style="5" bestFit="1" customWidth="1"/>
    <col min="10501" max="10501" width="1.88671875" style="5" bestFit="1" customWidth="1"/>
    <col min="10502" max="10502" width="5.88671875" style="5" customWidth="1"/>
    <col min="10503" max="10503" width="4.6640625" style="5" customWidth="1"/>
    <col min="10504" max="10504" width="6.88671875" style="5" customWidth="1"/>
    <col min="10505" max="10505" width="7.5546875" style="5" customWidth="1"/>
    <col min="10506" max="10506" width="13.109375" style="5" customWidth="1"/>
    <col min="10507" max="10507" width="6.88671875" style="5" customWidth="1"/>
    <col min="10508" max="10508" width="7.5546875" style="5" customWidth="1"/>
    <col min="10509" max="10509" width="13.109375" style="5" customWidth="1"/>
    <col min="10510" max="10750" width="11.44140625" style="5"/>
    <col min="10751" max="10751" width="3.33203125" style="5" customWidth="1"/>
    <col min="10752" max="10752" width="4.44140625" style="5" bestFit="1" customWidth="1"/>
    <col min="10753" max="10753" width="33.88671875" style="5" customWidth="1"/>
    <col min="10754" max="10754" width="7" style="5" bestFit="1" customWidth="1"/>
    <col min="10755" max="10755" width="1.88671875" style="5" bestFit="1" customWidth="1"/>
    <col min="10756" max="10756" width="6.6640625" style="5" bestFit="1" customWidth="1"/>
    <col min="10757" max="10757" width="1.88671875" style="5" bestFit="1" customWidth="1"/>
    <col min="10758" max="10758" width="5.88671875" style="5" customWidth="1"/>
    <col min="10759" max="10759" width="4.6640625" style="5" customWidth="1"/>
    <col min="10760" max="10760" width="6.88671875" style="5" customWidth="1"/>
    <col min="10761" max="10761" width="7.5546875" style="5" customWidth="1"/>
    <col min="10762" max="10762" width="13.109375" style="5" customWidth="1"/>
    <col min="10763" max="10763" width="6.88671875" style="5" customWidth="1"/>
    <col min="10764" max="10764" width="7.5546875" style="5" customWidth="1"/>
    <col min="10765" max="10765" width="13.109375" style="5" customWidth="1"/>
    <col min="10766" max="11006" width="11.44140625" style="5"/>
    <col min="11007" max="11007" width="3.33203125" style="5" customWidth="1"/>
    <col min="11008" max="11008" width="4.44140625" style="5" bestFit="1" customWidth="1"/>
    <col min="11009" max="11009" width="33.88671875" style="5" customWidth="1"/>
    <col min="11010" max="11010" width="7" style="5" bestFit="1" customWidth="1"/>
    <col min="11011" max="11011" width="1.88671875" style="5" bestFit="1" customWidth="1"/>
    <col min="11012" max="11012" width="6.6640625" style="5" bestFit="1" customWidth="1"/>
    <col min="11013" max="11013" width="1.88671875" style="5" bestFit="1" customWidth="1"/>
    <col min="11014" max="11014" width="5.88671875" style="5" customWidth="1"/>
    <col min="11015" max="11015" width="4.6640625" style="5" customWidth="1"/>
    <col min="11016" max="11016" width="6.88671875" style="5" customWidth="1"/>
    <col min="11017" max="11017" width="7.5546875" style="5" customWidth="1"/>
    <col min="11018" max="11018" width="13.109375" style="5" customWidth="1"/>
    <col min="11019" max="11019" width="6.88671875" style="5" customWidth="1"/>
    <col min="11020" max="11020" width="7.5546875" style="5" customWidth="1"/>
    <col min="11021" max="11021" width="13.109375" style="5" customWidth="1"/>
    <col min="11022" max="11262" width="11.44140625" style="5"/>
    <col min="11263" max="11263" width="3.33203125" style="5" customWidth="1"/>
    <col min="11264" max="11264" width="4.44140625" style="5" bestFit="1" customWidth="1"/>
    <col min="11265" max="11265" width="33.88671875" style="5" customWidth="1"/>
    <col min="11266" max="11266" width="7" style="5" bestFit="1" customWidth="1"/>
    <col min="11267" max="11267" width="1.88671875" style="5" bestFit="1" customWidth="1"/>
    <col min="11268" max="11268" width="6.6640625" style="5" bestFit="1" customWidth="1"/>
    <col min="11269" max="11269" width="1.88671875" style="5" bestFit="1" customWidth="1"/>
    <col min="11270" max="11270" width="5.88671875" style="5" customWidth="1"/>
    <col min="11271" max="11271" width="4.6640625" style="5" customWidth="1"/>
    <col min="11272" max="11272" width="6.88671875" style="5" customWidth="1"/>
    <col min="11273" max="11273" width="7.5546875" style="5" customWidth="1"/>
    <col min="11274" max="11274" width="13.109375" style="5" customWidth="1"/>
    <col min="11275" max="11275" width="6.88671875" style="5" customWidth="1"/>
    <col min="11276" max="11276" width="7.5546875" style="5" customWidth="1"/>
    <col min="11277" max="11277" width="13.109375" style="5" customWidth="1"/>
    <col min="11278" max="11518" width="11.44140625" style="5"/>
    <col min="11519" max="11519" width="3.33203125" style="5" customWidth="1"/>
    <col min="11520" max="11520" width="4.44140625" style="5" bestFit="1" customWidth="1"/>
    <col min="11521" max="11521" width="33.88671875" style="5" customWidth="1"/>
    <col min="11522" max="11522" width="7" style="5" bestFit="1" customWidth="1"/>
    <col min="11523" max="11523" width="1.88671875" style="5" bestFit="1" customWidth="1"/>
    <col min="11524" max="11524" width="6.6640625" style="5" bestFit="1" customWidth="1"/>
    <col min="11525" max="11525" width="1.88671875" style="5" bestFit="1" customWidth="1"/>
    <col min="11526" max="11526" width="5.88671875" style="5" customWidth="1"/>
    <col min="11527" max="11527" width="4.6640625" style="5" customWidth="1"/>
    <col min="11528" max="11528" width="6.88671875" style="5" customWidth="1"/>
    <col min="11529" max="11529" width="7.5546875" style="5" customWidth="1"/>
    <col min="11530" max="11530" width="13.109375" style="5" customWidth="1"/>
    <col min="11531" max="11531" width="6.88671875" style="5" customWidth="1"/>
    <col min="11532" max="11532" width="7.5546875" style="5" customWidth="1"/>
    <col min="11533" max="11533" width="13.109375" style="5" customWidth="1"/>
    <col min="11534" max="11774" width="11.44140625" style="5"/>
    <col min="11775" max="11775" width="3.33203125" style="5" customWidth="1"/>
    <col min="11776" max="11776" width="4.44140625" style="5" bestFit="1" customWidth="1"/>
    <col min="11777" max="11777" width="33.88671875" style="5" customWidth="1"/>
    <col min="11778" max="11778" width="7" style="5" bestFit="1" customWidth="1"/>
    <col min="11779" max="11779" width="1.88671875" style="5" bestFit="1" customWidth="1"/>
    <col min="11780" max="11780" width="6.6640625" style="5" bestFit="1" customWidth="1"/>
    <col min="11781" max="11781" width="1.88671875" style="5" bestFit="1" customWidth="1"/>
    <col min="11782" max="11782" width="5.88671875" style="5" customWidth="1"/>
    <col min="11783" max="11783" width="4.6640625" style="5" customWidth="1"/>
    <col min="11784" max="11784" width="6.88671875" style="5" customWidth="1"/>
    <col min="11785" max="11785" width="7.5546875" style="5" customWidth="1"/>
    <col min="11786" max="11786" width="13.109375" style="5" customWidth="1"/>
    <col min="11787" max="11787" width="6.88671875" style="5" customWidth="1"/>
    <col min="11788" max="11788" width="7.5546875" style="5" customWidth="1"/>
    <col min="11789" max="11789" width="13.109375" style="5" customWidth="1"/>
    <col min="11790" max="12030" width="11.44140625" style="5"/>
    <col min="12031" max="12031" width="3.33203125" style="5" customWidth="1"/>
    <col min="12032" max="12032" width="4.44140625" style="5" bestFit="1" customWidth="1"/>
    <col min="12033" max="12033" width="33.88671875" style="5" customWidth="1"/>
    <col min="12034" max="12034" width="7" style="5" bestFit="1" customWidth="1"/>
    <col min="12035" max="12035" width="1.88671875" style="5" bestFit="1" customWidth="1"/>
    <col min="12036" max="12036" width="6.6640625" style="5" bestFit="1" customWidth="1"/>
    <col min="12037" max="12037" width="1.88671875" style="5" bestFit="1" customWidth="1"/>
    <col min="12038" max="12038" width="5.88671875" style="5" customWidth="1"/>
    <col min="12039" max="12039" width="4.6640625" style="5" customWidth="1"/>
    <col min="12040" max="12040" width="6.88671875" style="5" customWidth="1"/>
    <col min="12041" max="12041" width="7.5546875" style="5" customWidth="1"/>
    <col min="12042" max="12042" width="13.109375" style="5" customWidth="1"/>
    <col min="12043" max="12043" width="6.88671875" style="5" customWidth="1"/>
    <col min="12044" max="12044" width="7.5546875" style="5" customWidth="1"/>
    <col min="12045" max="12045" width="13.109375" style="5" customWidth="1"/>
    <col min="12046" max="12286" width="11.44140625" style="5"/>
    <col min="12287" max="12287" width="3.33203125" style="5" customWidth="1"/>
    <col min="12288" max="12288" width="4.44140625" style="5" bestFit="1" customWidth="1"/>
    <col min="12289" max="12289" width="33.88671875" style="5" customWidth="1"/>
    <col min="12290" max="12290" width="7" style="5" bestFit="1" customWidth="1"/>
    <col min="12291" max="12291" width="1.88671875" style="5" bestFit="1" customWidth="1"/>
    <col min="12292" max="12292" width="6.6640625" style="5" bestFit="1" customWidth="1"/>
    <col min="12293" max="12293" width="1.88671875" style="5" bestFit="1" customWidth="1"/>
    <col min="12294" max="12294" width="5.88671875" style="5" customWidth="1"/>
    <col min="12295" max="12295" width="4.6640625" style="5" customWidth="1"/>
    <col min="12296" max="12296" width="6.88671875" style="5" customWidth="1"/>
    <col min="12297" max="12297" width="7.5546875" style="5" customWidth="1"/>
    <col min="12298" max="12298" width="13.109375" style="5" customWidth="1"/>
    <col min="12299" max="12299" width="6.88671875" style="5" customWidth="1"/>
    <col min="12300" max="12300" width="7.5546875" style="5" customWidth="1"/>
    <col min="12301" max="12301" width="13.109375" style="5" customWidth="1"/>
    <col min="12302" max="12542" width="11.44140625" style="5"/>
    <col min="12543" max="12543" width="3.33203125" style="5" customWidth="1"/>
    <col min="12544" max="12544" width="4.44140625" style="5" bestFit="1" customWidth="1"/>
    <col min="12545" max="12545" width="33.88671875" style="5" customWidth="1"/>
    <col min="12546" max="12546" width="7" style="5" bestFit="1" customWidth="1"/>
    <col min="12547" max="12547" width="1.88671875" style="5" bestFit="1" customWidth="1"/>
    <col min="12548" max="12548" width="6.6640625" style="5" bestFit="1" customWidth="1"/>
    <col min="12549" max="12549" width="1.88671875" style="5" bestFit="1" customWidth="1"/>
    <col min="12550" max="12550" width="5.88671875" style="5" customWidth="1"/>
    <col min="12551" max="12551" width="4.6640625" style="5" customWidth="1"/>
    <col min="12552" max="12552" width="6.88671875" style="5" customWidth="1"/>
    <col min="12553" max="12553" width="7.5546875" style="5" customWidth="1"/>
    <col min="12554" max="12554" width="13.109375" style="5" customWidth="1"/>
    <col min="12555" max="12555" width="6.88671875" style="5" customWidth="1"/>
    <col min="12556" max="12556" width="7.5546875" style="5" customWidth="1"/>
    <col min="12557" max="12557" width="13.109375" style="5" customWidth="1"/>
    <col min="12558" max="12798" width="11.44140625" style="5"/>
    <col min="12799" max="12799" width="3.33203125" style="5" customWidth="1"/>
    <col min="12800" max="12800" width="4.44140625" style="5" bestFit="1" customWidth="1"/>
    <col min="12801" max="12801" width="33.88671875" style="5" customWidth="1"/>
    <col min="12802" max="12802" width="7" style="5" bestFit="1" customWidth="1"/>
    <col min="12803" max="12803" width="1.88671875" style="5" bestFit="1" customWidth="1"/>
    <col min="12804" max="12804" width="6.6640625" style="5" bestFit="1" customWidth="1"/>
    <col min="12805" max="12805" width="1.88671875" style="5" bestFit="1" customWidth="1"/>
    <col min="12806" max="12806" width="5.88671875" style="5" customWidth="1"/>
    <col min="12807" max="12807" width="4.6640625" style="5" customWidth="1"/>
    <col min="12808" max="12808" width="6.88671875" style="5" customWidth="1"/>
    <col min="12809" max="12809" width="7.5546875" style="5" customWidth="1"/>
    <col min="12810" max="12810" width="13.109375" style="5" customWidth="1"/>
    <col min="12811" max="12811" width="6.88671875" style="5" customWidth="1"/>
    <col min="12812" max="12812" width="7.5546875" style="5" customWidth="1"/>
    <col min="12813" max="12813" width="13.109375" style="5" customWidth="1"/>
    <col min="12814" max="13054" width="11.44140625" style="5"/>
    <col min="13055" max="13055" width="3.33203125" style="5" customWidth="1"/>
    <col min="13056" max="13056" width="4.44140625" style="5" bestFit="1" customWidth="1"/>
    <col min="13057" max="13057" width="33.88671875" style="5" customWidth="1"/>
    <col min="13058" max="13058" width="7" style="5" bestFit="1" customWidth="1"/>
    <col min="13059" max="13059" width="1.88671875" style="5" bestFit="1" customWidth="1"/>
    <col min="13060" max="13060" width="6.6640625" style="5" bestFit="1" customWidth="1"/>
    <col min="13061" max="13061" width="1.88671875" style="5" bestFit="1" customWidth="1"/>
    <col min="13062" max="13062" width="5.88671875" style="5" customWidth="1"/>
    <col min="13063" max="13063" width="4.6640625" style="5" customWidth="1"/>
    <col min="13064" max="13064" width="6.88671875" style="5" customWidth="1"/>
    <col min="13065" max="13065" width="7.5546875" style="5" customWidth="1"/>
    <col min="13066" max="13066" width="13.109375" style="5" customWidth="1"/>
    <col min="13067" max="13067" width="6.88671875" style="5" customWidth="1"/>
    <col min="13068" max="13068" width="7.5546875" style="5" customWidth="1"/>
    <col min="13069" max="13069" width="13.109375" style="5" customWidth="1"/>
    <col min="13070" max="13310" width="11.44140625" style="5"/>
    <col min="13311" max="13311" width="3.33203125" style="5" customWidth="1"/>
    <col min="13312" max="13312" width="4.44140625" style="5" bestFit="1" customWidth="1"/>
    <col min="13313" max="13313" width="33.88671875" style="5" customWidth="1"/>
    <col min="13314" max="13314" width="7" style="5" bestFit="1" customWidth="1"/>
    <col min="13315" max="13315" width="1.88671875" style="5" bestFit="1" customWidth="1"/>
    <col min="13316" max="13316" width="6.6640625" style="5" bestFit="1" customWidth="1"/>
    <col min="13317" max="13317" width="1.88671875" style="5" bestFit="1" customWidth="1"/>
    <col min="13318" max="13318" width="5.88671875" style="5" customWidth="1"/>
    <col min="13319" max="13319" width="4.6640625" style="5" customWidth="1"/>
    <col min="13320" max="13320" width="6.88671875" style="5" customWidth="1"/>
    <col min="13321" max="13321" width="7.5546875" style="5" customWidth="1"/>
    <col min="13322" max="13322" width="13.109375" style="5" customWidth="1"/>
    <col min="13323" max="13323" width="6.88671875" style="5" customWidth="1"/>
    <col min="13324" max="13324" width="7.5546875" style="5" customWidth="1"/>
    <col min="13325" max="13325" width="13.109375" style="5" customWidth="1"/>
    <col min="13326" max="13566" width="11.44140625" style="5"/>
    <col min="13567" max="13567" width="3.33203125" style="5" customWidth="1"/>
    <col min="13568" max="13568" width="4.44140625" style="5" bestFit="1" customWidth="1"/>
    <col min="13569" max="13569" width="33.88671875" style="5" customWidth="1"/>
    <col min="13570" max="13570" width="7" style="5" bestFit="1" customWidth="1"/>
    <col min="13571" max="13571" width="1.88671875" style="5" bestFit="1" customWidth="1"/>
    <col min="13572" max="13572" width="6.6640625" style="5" bestFit="1" customWidth="1"/>
    <col min="13573" max="13573" width="1.88671875" style="5" bestFit="1" customWidth="1"/>
    <col min="13574" max="13574" width="5.88671875" style="5" customWidth="1"/>
    <col min="13575" max="13575" width="4.6640625" style="5" customWidth="1"/>
    <col min="13576" max="13576" width="6.88671875" style="5" customWidth="1"/>
    <col min="13577" max="13577" width="7.5546875" style="5" customWidth="1"/>
    <col min="13578" max="13578" width="13.109375" style="5" customWidth="1"/>
    <col min="13579" max="13579" width="6.88671875" style="5" customWidth="1"/>
    <col min="13580" max="13580" width="7.5546875" style="5" customWidth="1"/>
    <col min="13581" max="13581" width="13.109375" style="5" customWidth="1"/>
    <col min="13582" max="13822" width="11.44140625" style="5"/>
    <col min="13823" max="13823" width="3.33203125" style="5" customWidth="1"/>
    <col min="13824" max="13824" width="4.44140625" style="5" bestFit="1" customWidth="1"/>
    <col min="13825" max="13825" width="33.88671875" style="5" customWidth="1"/>
    <col min="13826" max="13826" width="7" style="5" bestFit="1" customWidth="1"/>
    <col min="13827" max="13827" width="1.88671875" style="5" bestFit="1" customWidth="1"/>
    <col min="13828" max="13828" width="6.6640625" style="5" bestFit="1" customWidth="1"/>
    <col min="13829" max="13829" width="1.88671875" style="5" bestFit="1" customWidth="1"/>
    <col min="13830" max="13830" width="5.88671875" style="5" customWidth="1"/>
    <col min="13831" max="13831" width="4.6640625" style="5" customWidth="1"/>
    <col min="13832" max="13832" width="6.88671875" style="5" customWidth="1"/>
    <col min="13833" max="13833" width="7.5546875" style="5" customWidth="1"/>
    <col min="13834" max="13834" width="13.109375" style="5" customWidth="1"/>
    <col min="13835" max="13835" width="6.88671875" style="5" customWidth="1"/>
    <col min="13836" max="13836" width="7.5546875" style="5" customWidth="1"/>
    <col min="13837" max="13837" width="13.109375" style="5" customWidth="1"/>
    <col min="13838" max="14078" width="11.44140625" style="5"/>
    <col min="14079" max="14079" width="3.33203125" style="5" customWidth="1"/>
    <col min="14080" max="14080" width="4.44140625" style="5" bestFit="1" customWidth="1"/>
    <col min="14081" max="14081" width="33.88671875" style="5" customWidth="1"/>
    <col min="14082" max="14082" width="7" style="5" bestFit="1" customWidth="1"/>
    <col min="14083" max="14083" width="1.88671875" style="5" bestFit="1" customWidth="1"/>
    <col min="14084" max="14084" width="6.6640625" style="5" bestFit="1" customWidth="1"/>
    <col min="14085" max="14085" width="1.88671875" style="5" bestFit="1" customWidth="1"/>
    <col min="14086" max="14086" width="5.88671875" style="5" customWidth="1"/>
    <col min="14087" max="14087" width="4.6640625" style="5" customWidth="1"/>
    <col min="14088" max="14088" width="6.88671875" style="5" customWidth="1"/>
    <col min="14089" max="14089" width="7.5546875" style="5" customWidth="1"/>
    <col min="14090" max="14090" width="13.109375" style="5" customWidth="1"/>
    <col min="14091" max="14091" width="6.88671875" style="5" customWidth="1"/>
    <col min="14092" max="14092" width="7.5546875" style="5" customWidth="1"/>
    <col min="14093" max="14093" width="13.109375" style="5" customWidth="1"/>
    <col min="14094" max="14334" width="11.44140625" style="5"/>
    <col min="14335" max="14335" width="3.33203125" style="5" customWidth="1"/>
    <col min="14336" max="14336" width="4.44140625" style="5" bestFit="1" customWidth="1"/>
    <col min="14337" max="14337" width="33.88671875" style="5" customWidth="1"/>
    <col min="14338" max="14338" width="7" style="5" bestFit="1" customWidth="1"/>
    <col min="14339" max="14339" width="1.88671875" style="5" bestFit="1" customWidth="1"/>
    <col min="14340" max="14340" width="6.6640625" style="5" bestFit="1" customWidth="1"/>
    <col min="14341" max="14341" width="1.88671875" style="5" bestFit="1" customWidth="1"/>
    <col min="14342" max="14342" width="5.88671875" style="5" customWidth="1"/>
    <col min="14343" max="14343" width="4.6640625" style="5" customWidth="1"/>
    <col min="14344" max="14344" width="6.88671875" style="5" customWidth="1"/>
    <col min="14345" max="14345" width="7.5546875" style="5" customWidth="1"/>
    <col min="14346" max="14346" width="13.109375" style="5" customWidth="1"/>
    <col min="14347" max="14347" width="6.88671875" style="5" customWidth="1"/>
    <col min="14348" max="14348" width="7.5546875" style="5" customWidth="1"/>
    <col min="14349" max="14349" width="13.109375" style="5" customWidth="1"/>
    <col min="14350" max="14590" width="11.44140625" style="5"/>
    <col min="14591" max="14591" width="3.33203125" style="5" customWidth="1"/>
    <col min="14592" max="14592" width="4.44140625" style="5" bestFit="1" customWidth="1"/>
    <col min="14593" max="14593" width="33.88671875" style="5" customWidth="1"/>
    <col min="14594" max="14594" width="7" style="5" bestFit="1" customWidth="1"/>
    <col min="14595" max="14595" width="1.88671875" style="5" bestFit="1" customWidth="1"/>
    <col min="14596" max="14596" width="6.6640625" style="5" bestFit="1" customWidth="1"/>
    <col min="14597" max="14597" width="1.88671875" style="5" bestFit="1" customWidth="1"/>
    <col min="14598" max="14598" width="5.88671875" style="5" customWidth="1"/>
    <col min="14599" max="14599" width="4.6640625" style="5" customWidth="1"/>
    <col min="14600" max="14600" width="6.88671875" style="5" customWidth="1"/>
    <col min="14601" max="14601" width="7.5546875" style="5" customWidth="1"/>
    <col min="14602" max="14602" width="13.109375" style="5" customWidth="1"/>
    <col min="14603" max="14603" width="6.88671875" style="5" customWidth="1"/>
    <col min="14604" max="14604" width="7.5546875" style="5" customWidth="1"/>
    <col min="14605" max="14605" width="13.109375" style="5" customWidth="1"/>
    <col min="14606" max="14846" width="11.44140625" style="5"/>
    <col min="14847" max="14847" width="3.33203125" style="5" customWidth="1"/>
    <col min="14848" max="14848" width="4.44140625" style="5" bestFit="1" customWidth="1"/>
    <col min="14849" max="14849" width="33.88671875" style="5" customWidth="1"/>
    <col min="14850" max="14850" width="7" style="5" bestFit="1" customWidth="1"/>
    <col min="14851" max="14851" width="1.88671875" style="5" bestFit="1" customWidth="1"/>
    <col min="14852" max="14852" width="6.6640625" style="5" bestFit="1" customWidth="1"/>
    <col min="14853" max="14853" width="1.88671875" style="5" bestFit="1" customWidth="1"/>
    <col min="14854" max="14854" width="5.88671875" style="5" customWidth="1"/>
    <col min="14855" max="14855" width="4.6640625" style="5" customWidth="1"/>
    <col min="14856" max="14856" width="6.88671875" style="5" customWidth="1"/>
    <col min="14857" max="14857" width="7.5546875" style="5" customWidth="1"/>
    <col min="14858" max="14858" width="13.109375" style="5" customWidth="1"/>
    <col min="14859" max="14859" width="6.88671875" style="5" customWidth="1"/>
    <col min="14860" max="14860" width="7.5546875" style="5" customWidth="1"/>
    <col min="14861" max="14861" width="13.109375" style="5" customWidth="1"/>
    <col min="14862" max="15102" width="11.44140625" style="5"/>
    <col min="15103" max="15103" width="3.33203125" style="5" customWidth="1"/>
    <col min="15104" max="15104" width="4.44140625" style="5" bestFit="1" customWidth="1"/>
    <col min="15105" max="15105" width="33.88671875" style="5" customWidth="1"/>
    <col min="15106" max="15106" width="7" style="5" bestFit="1" customWidth="1"/>
    <col min="15107" max="15107" width="1.88671875" style="5" bestFit="1" customWidth="1"/>
    <col min="15108" max="15108" width="6.6640625" style="5" bestFit="1" customWidth="1"/>
    <col min="15109" max="15109" width="1.88671875" style="5" bestFit="1" customWidth="1"/>
    <col min="15110" max="15110" width="5.88671875" style="5" customWidth="1"/>
    <col min="15111" max="15111" width="4.6640625" style="5" customWidth="1"/>
    <col min="15112" max="15112" width="6.88671875" style="5" customWidth="1"/>
    <col min="15113" max="15113" width="7.5546875" style="5" customWidth="1"/>
    <col min="15114" max="15114" width="13.109375" style="5" customWidth="1"/>
    <col min="15115" max="15115" width="6.88671875" style="5" customWidth="1"/>
    <col min="15116" max="15116" width="7.5546875" style="5" customWidth="1"/>
    <col min="15117" max="15117" width="13.109375" style="5" customWidth="1"/>
    <col min="15118" max="15358" width="11.44140625" style="5"/>
    <col min="15359" max="15359" width="3.33203125" style="5" customWidth="1"/>
    <col min="15360" max="15360" width="4.44140625" style="5" bestFit="1" customWidth="1"/>
    <col min="15361" max="15361" width="33.88671875" style="5" customWidth="1"/>
    <col min="15362" max="15362" width="7" style="5" bestFit="1" customWidth="1"/>
    <col min="15363" max="15363" width="1.88671875" style="5" bestFit="1" customWidth="1"/>
    <col min="15364" max="15364" width="6.6640625" style="5" bestFit="1" customWidth="1"/>
    <col min="15365" max="15365" width="1.88671875" style="5" bestFit="1" customWidth="1"/>
    <col min="15366" max="15366" width="5.88671875" style="5" customWidth="1"/>
    <col min="15367" max="15367" width="4.6640625" style="5" customWidth="1"/>
    <col min="15368" max="15368" width="6.88671875" style="5" customWidth="1"/>
    <col min="15369" max="15369" width="7.5546875" style="5" customWidth="1"/>
    <col min="15370" max="15370" width="13.109375" style="5" customWidth="1"/>
    <col min="15371" max="15371" width="6.88671875" style="5" customWidth="1"/>
    <col min="15372" max="15372" width="7.5546875" style="5" customWidth="1"/>
    <col min="15373" max="15373" width="13.109375" style="5" customWidth="1"/>
    <col min="15374" max="15614" width="11.44140625" style="5"/>
    <col min="15615" max="15615" width="3.33203125" style="5" customWidth="1"/>
    <col min="15616" max="15616" width="4.44140625" style="5" bestFit="1" customWidth="1"/>
    <col min="15617" max="15617" width="33.88671875" style="5" customWidth="1"/>
    <col min="15618" max="15618" width="7" style="5" bestFit="1" customWidth="1"/>
    <col min="15619" max="15619" width="1.88671875" style="5" bestFit="1" customWidth="1"/>
    <col min="15620" max="15620" width="6.6640625" style="5" bestFit="1" customWidth="1"/>
    <col min="15621" max="15621" width="1.88671875" style="5" bestFit="1" customWidth="1"/>
    <col min="15622" max="15622" width="5.88671875" style="5" customWidth="1"/>
    <col min="15623" max="15623" width="4.6640625" style="5" customWidth="1"/>
    <col min="15624" max="15624" width="6.88671875" style="5" customWidth="1"/>
    <col min="15625" max="15625" width="7.5546875" style="5" customWidth="1"/>
    <col min="15626" max="15626" width="13.109375" style="5" customWidth="1"/>
    <col min="15627" max="15627" width="6.88671875" style="5" customWidth="1"/>
    <col min="15628" max="15628" width="7.5546875" style="5" customWidth="1"/>
    <col min="15629" max="15629" width="13.109375" style="5" customWidth="1"/>
    <col min="15630" max="15870" width="11.44140625" style="5"/>
    <col min="15871" max="15871" width="3.33203125" style="5" customWidth="1"/>
    <col min="15872" max="15872" width="4.44140625" style="5" bestFit="1" customWidth="1"/>
    <col min="15873" max="15873" width="33.88671875" style="5" customWidth="1"/>
    <col min="15874" max="15874" width="7" style="5" bestFit="1" customWidth="1"/>
    <col min="15875" max="15875" width="1.88671875" style="5" bestFit="1" customWidth="1"/>
    <col min="15876" max="15876" width="6.6640625" style="5" bestFit="1" customWidth="1"/>
    <col min="15877" max="15877" width="1.88671875" style="5" bestFit="1" customWidth="1"/>
    <col min="15878" max="15878" width="5.88671875" style="5" customWidth="1"/>
    <col min="15879" max="15879" width="4.6640625" style="5" customWidth="1"/>
    <col min="15880" max="15880" width="6.88671875" style="5" customWidth="1"/>
    <col min="15881" max="15881" width="7.5546875" style="5" customWidth="1"/>
    <col min="15882" max="15882" width="13.109375" style="5" customWidth="1"/>
    <col min="15883" max="15883" width="6.88671875" style="5" customWidth="1"/>
    <col min="15884" max="15884" width="7.5546875" style="5" customWidth="1"/>
    <col min="15885" max="15885" width="13.109375" style="5" customWidth="1"/>
    <col min="15886" max="16126" width="11.44140625" style="5"/>
    <col min="16127" max="16127" width="3.33203125" style="5" customWidth="1"/>
    <col min="16128" max="16128" width="4.44140625" style="5" bestFit="1" customWidth="1"/>
    <col min="16129" max="16129" width="33.88671875" style="5" customWidth="1"/>
    <col min="16130" max="16130" width="7" style="5" bestFit="1" customWidth="1"/>
    <col min="16131" max="16131" width="1.88671875" style="5" bestFit="1" customWidth="1"/>
    <col min="16132" max="16132" width="6.6640625" style="5" bestFit="1" customWidth="1"/>
    <col min="16133" max="16133" width="1.88671875" style="5" bestFit="1" customWidth="1"/>
    <col min="16134" max="16134" width="5.88671875" style="5" customWidth="1"/>
    <col min="16135" max="16135" width="4.6640625" style="5" customWidth="1"/>
    <col min="16136" max="16136" width="6.88671875" style="5" customWidth="1"/>
    <col min="16137" max="16137" width="7.5546875" style="5" customWidth="1"/>
    <col min="16138" max="16138" width="13.109375" style="5" customWidth="1"/>
    <col min="16139" max="16139" width="6.88671875" style="5" customWidth="1"/>
    <col min="16140" max="16140" width="7.5546875" style="5" customWidth="1"/>
    <col min="16141" max="16141" width="13.109375" style="5" customWidth="1"/>
    <col min="16142" max="16383" width="11.44140625" style="5"/>
    <col min="16384" max="16384" width="11.44140625" style="5" customWidth="1"/>
  </cols>
  <sheetData>
    <row r="1" spans="1:17" ht="9.6" customHeight="1" x14ac:dyDescent="0.3">
      <c r="A1" s="6"/>
      <c r="B1" s="208" t="s">
        <v>6</v>
      </c>
      <c r="C1" s="7"/>
      <c r="D1" s="8"/>
      <c r="E1" s="8"/>
      <c r="F1" s="8"/>
      <c r="G1" s="8"/>
      <c r="H1" s="8"/>
      <c r="I1" s="8"/>
      <c r="J1" s="90"/>
      <c r="K1" s="86"/>
      <c r="L1" s="6"/>
      <c r="M1" s="9"/>
      <c r="N1" s="9"/>
    </row>
    <row r="2" spans="1:17" ht="9.6" customHeight="1" x14ac:dyDescent="0.3">
      <c r="A2" s="10" t="s">
        <v>0</v>
      </c>
      <c r="B2" s="209"/>
      <c r="C2" s="211" t="s">
        <v>1</v>
      </c>
      <c r="D2" s="212"/>
      <c r="E2" s="212"/>
      <c r="F2" s="212"/>
      <c r="G2" s="212"/>
      <c r="H2" s="212"/>
      <c r="I2" s="212"/>
      <c r="J2" s="213"/>
      <c r="K2" s="84" t="s">
        <v>2</v>
      </c>
      <c r="L2" s="10" t="s">
        <v>3</v>
      </c>
      <c r="M2" s="11" t="s">
        <v>4</v>
      </c>
      <c r="N2" s="11" t="s">
        <v>5</v>
      </c>
    </row>
    <row r="3" spans="1:17" ht="9.6" customHeight="1" x14ac:dyDescent="0.3">
      <c r="A3" s="12"/>
      <c r="B3" s="210"/>
      <c r="C3" s="13"/>
      <c r="D3" s="14"/>
      <c r="E3" s="14"/>
      <c r="F3" s="14"/>
      <c r="G3" s="14"/>
      <c r="H3" s="14"/>
      <c r="I3" s="14"/>
      <c r="J3" s="91"/>
      <c r="K3" s="87"/>
      <c r="L3" s="12"/>
      <c r="M3" s="15"/>
      <c r="N3" s="15"/>
    </row>
    <row r="4" spans="1:17" ht="16.2" customHeight="1" x14ac:dyDescent="0.3">
      <c r="A4" s="23" t="str">
        <f>IF(K4="","",MAX(A4:A$341)+1)</f>
        <v/>
      </c>
      <c r="B4" s="16"/>
      <c r="C4" s="147"/>
      <c r="D4" s="147"/>
      <c r="E4" s="147"/>
      <c r="F4" s="147"/>
      <c r="G4" s="147"/>
      <c r="H4" s="147"/>
      <c r="I4" s="147"/>
      <c r="J4" s="148"/>
      <c r="K4" s="17"/>
      <c r="L4" s="17"/>
      <c r="M4" s="18"/>
      <c r="N4" s="18"/>
      <c r="O4" s="110"/>
      <c r="Q4" s="63"/>
    </row>
    <row r="5" spans="1:17" ht="39.6" customHeight="1" x14ac:dyDescent="0.3">
      <c r="A5" s="17" t="str">
        <f>IF(K5="","",MAX(A4:A$5)+1)</f>
        <v/>
      </c>
      <c r="B5" s="16"/>
      <c r="C5" s="195" t="s">
        <v>116</v>
      </c>
      <c r="D5" s="196"/>
      <c r="E5" s="196"/>
      <c r="F5" s="196"/>
      <c r="G5" s="196"/>
      <c r="H5" s="196"/>
      <c r="I5" s="196"/>
      <c r="J5" s="197"/>
      <c r="K5" s="88"/>
      <c r="L5" s="17"/>
      <c r="M5" s="18"/>
      <c r="N5" s="18"/>
      <c r="Q5" s="63"/>
    </row>
    <row r="6" spans="1:17" ht="22.2" customHeight="1" x14ac:dyDescent="0.3">
      <c r="A6" s="17" t="str">
        <f>IF(K6="","",MAX(A5:A$5)+1)</f>
        <v/>
      </c>
      <c r="B6" s="16"/>
      <c r="C6" s="102"/>
      <c r="D6" s="103"/>
      <c r="E6" s="103"/>
      <c r="F6" s="103"/>
      <c r="G6" s="103"/>
      <c r="H6" s="103"/>
      <c r="I6" s="103"/>
      <c r="J6" s="104"/>
      <c r="K6" s="88"/>
      <c r="L6" s="17"/>
      <c r="M6" s="18"/>
      <c r="N6" s="18">
        <f t="shared" ref="N6" si="0">+M6*L6</f>
        <v>0</v>
      </c>
      <c r="Q6" s="111"/>
    </row>
    <row r="7" spans="1:17" ht="29.4" customHeight="1" x14ac:dyDescent="0.3">
      <c r="A7" s="17"/>
      <c r="B7" s="16"/>
      <c r="C7" s="214" t="s">
        <v>147</v>
      </c>
      <c r="D7" s="202"/>
      <c r="E7" s="202"/>
      <c r="F7" s="202"/>
      <c r="G7" s="202"/>
      <c r="H7" s="202"/>
      <c r="I7" s="202"/>
      <c r="J7" s="203"/>
      <c r="K7" s="88"/>
      <c r="L7" s="17"/>
      <c r="M7" s="18"/>
      <c r="N7" s="18"/>
      <c r="Q7" s="111"/>
    </row>
    <row r="8" spans="1:17" ht="15" customHeight="1" x14ac:dyDescent="0.3">
      <c r="A8" s="17"/>
      <c r="B8" s="16"/>
      <c r="C8" s="102"/>
      <c r="D8" s="103"/>
      <c r="E8" s="103"/>
      <c r="F8" s="103"/>
      <c r="G8" s="103"/>
      <c r="H8" s="103"/>
      <c r="I8" s="103"/>
      <c r="J8" s="104"/>
      <c r="K8" s="88"/>
      <c r="L8" s="17"/>
      <c r="M8" s="18"/>
      <c r="N8" s="18"/>
      <c r="Q8" s="111"/>
    </row>
    <row r="9" spans="1:17" ht="15" customHeight="1" x14ac:dyDescent="0.3">
      <c r="A9" s="17" t="str">
        <f>IF(K9="","",MAX(A$5:A8)+1)</f>
        <v/>
      </c>
      <c r="B9" s="168" t="s">
        <v>12</v>
      </c>
      <c r="C9" s="19" t="s">
        <v>33</v>
      </c>
      <c r="D9" s="46"/>
      <c r="E9" s="46"/>
      <c r="F9" s="46"/>
      <c r="G9" s="46"/>
      <c r="H9" s="46"/>
      <c r="I9" s="46"/>
      <c r="J9" s="53"/>
      <c r="K9" s="88"/>
      <c r="L9" s="49"/>
      <c r="M9" s="18"/>
      <c r="N9" s="18"/>
    </row>
    <row r="10" spans="1:17" ht="15" customHeight="1" x14ac:dyDescent="0.3">
      <c r="A10" s="17">
        <f>IF(K10="","",MAX(A$5:A9)+1)</f>
        <v>1</v>
      </c>
      <c r="B10" s="16"/>
      <c r="C10" s="20" t="s">
        <v>131</v>
      </c>
      <c r="D10" s="46"/>
      <c r="E10" s="46"/>
      <c r="F10" s="46"/>
      <c r="G10" s="46"/>
      <c r="H10" s="46"/>
      <c r="I10" s="46"/>
      <c r="J10" s="53"/>
      <c r="K10" s="88" t="s">
        <v>15</v>
      </c>
      <c r="L10" s="49">
        <v>1</v>
      </c>
      <c r="M10" s="18"/>
      <c r="N10" s="18">
        <f>M10*L10</f>
        <v>0</v>
      </c>
    </row>
    <row r="11" spans="1:17" ht="15" customHeight="1" x14ac:dyDescent="0.3">
      <c r="A11" s="17" t="str">
        <f>IF(K11="","",MAX(A$5:A10)+1)</f>
        <v/>
      </c>
      <c r="B11" s="16"/>
      <c r="C11" s="46"/>
      <c r="D11" s="46"/>
      <c r="E11" s="46"/>
      <c r="F11" s="46"/>
      <c r="G11" s="46"/>
      <c r="H11" s="46"/>
      <c r="I11" s="46"/>
      <c r="J11" s="53"/>
      <c r="K11" s="88"/>
      <c r="L11" s="17"/>
      <c r="M11" s="18"/>
      <c r="N11" s="18"/>
    </row>
    <row r="12" spans="1:17" s="20" customFormat="1" ht="15" customHeight="1" x14ac:dyDescent="0.3">
      <c r="A12" s="17" t="str">
        <f>IF(K12="","",MAX(A$5:A11)+1)</f>
        <v/>
      </c>
      <c r="B12" s="168" t="s">
        <v>20</v>
      </c>
      <c r="C12" s="19" t="s">
        <v>7</v>
      </c>
      <c r="G12" s="21"/>
      <c r="H12" s="21"/>
      <c r="I12" s="21"/>
      <c r="J12" s="55"/>
      <c r="K12" s="88"/>
      <c r="L12" s="22"/>
      <c r="M12" s="22"/>
      <c r="N12" s="22"/>
      <c r="O12" s="130"/>
    </row>
    <row r="13" spans="1:17" s="20" customFormat="1" ht="15" customHeight="1" x14ac:dyDescent="0.3">
      <c r="A13" s="17">
        <f>IF(K13="","",MAX(A$5:A12)+1)</f>
        <v>2</v>
      </c>
      <c r="B13" s="168"/>
      <c r="C13" s="106" t="s">
        <v>129</v>
      </c>
      <c r="G13" s="21"/>
      <c r="H13" s="21"/>
      <c r="I13" s="21"/>
      <c r="J13" s="55"/>
      <c r="K13" s="88" t="s">
        <v>15</v>
      </c>
      <c r="L13" s="49">
        <v>1</v>
      </c>
      <c r="M13" s="18"/>
      <c r="N13" s="18">
        <f>M13*L13</f>
        <v>0</v>
      </c>
      <c r="O13" s="130"/>
    </row>
    <row r="14" spans="1:17" s="20" customFormat="1" ht="15" customHeight="1" x14ac:dyDescent="0.3">
      <c r="A14" s="17">
        <f>IF(K14="","",MAX(A$5:A13)+1)</f>
        <v>3</v>
      </c>
      <c r="B14" s="168"/>
      <c r="C14" s="106" t="s">
        <v>130</v>
      </c>
      <c r="G14" s="21"/>
      <c r="H14" s="21"/>
      <c r="I14" s="21"/>
      <c r="J14" s="55"/>
      <c r="K14" s="88" t="s">
        <v>15</v>
      </c>
      <c r="L14" s="49">
        <v>1</v>
      </c>
      <c r="M14" s="18"/>
      <c r="N14" s="18">
        <f>M14*L14</f>
        <v>0</v>
      </c>
      <c r="O14" s="130"/>
    </row>
    <row r="15" spans="1:17" s="20" customFormat="1" ht="15" customHeight="1" x14ac:dyDescent="0.3">
      <c r="A15" s="17" t="str">
        <f>IF(K15="","",MAX(A$5:A14)+1)</f>
        <v/>
      </c>
      <c r="B15" s="168"/>
      <c r="G15" s="50"/>
      <c r="H15" s="50"/>
      <c r="I15" s="50"/>
      <c r="J15" s="56"/>
      <c r="K15" s="89"/>
      <c r="L15" s="22"/>
      <c r="M15" s="22"/>
      <c r="N15" s="22">
        <f t="shared" ref="N15:N17" si="1">+L15*M15</f>
        <v>0</v>
      </c>
      <c r="O15" s="130"/>
    </row>
    <row r="16" spans="1:17" s="20" customFormat="1" ht="15" customHeight="1" x14ac:dyDescent="0.3">
      <c r="A16" s="17" t="str">
        <f>IF(K16="","",MAX(A$5:A15)+1)</f>
        <v/>
      </c>
      <c r="B16" s="168" t="s">
        <v>23</v>
      </c>
      <c r="C16" s="19" t="s">
        <v>9</v>
      </c>
      <c r="G16" s="50"/>
      <c r="H16" s="50"/>
      <c r="I16" s="50"/>
      <c r="J16" s="56"/>
      <c r="K16" s="89"/>
      <c r="L16" s="22"/>
      <c r="M16" s="22"/>
      <c r="N16" s="22">
        <f t="shared" si="1"/>
        <v>0</v>
      </c>
      <c r="O16" s="130"/>
    </row>
    <row r="17" spans="1:15" s="20" customFormat="1" ht="15" customHeight="1" x14ac:dyDescent="0.3">
      <c r="A17" s="17" t="str">
        <f>IF(K17="","",MAX(A$5:A16)+1)</f>
        <v/>
      </c>
      <c r="B17" s="168"/>
      <c r="C17" s="166" t="s">
        <v>205</v>
      </c>
      <c r="J17" s="167"/>
      <c r="K17" s="89"/>
      <c r="L17" s="22"/>
      <c r="M17" s="22"/>
      <c r="N17" s="22">
        <f t="shared" si="1"/>
        <v>0</v>
      </c>
      <c r="O17" s="130"/>
    </row>
    <row r="18" spans="1:15" s="20" customFormat="1" ht="15" customHeight="1" x14ac:dyDescent="0.3">
      <c r="A18" s="17">
        <f>IF(K18="","",MAX(A$5:A17)+1)</f>
        <v>4</v>
      </c>
      <c r="B18" s="168"/>
      <c r="C18" s="106" t="s">
        <v>10</v>
      </c>
      <c r="G18" s="50"/>
      <c r="H18" s="50"/>
      <c r="I18" s="50"/>
      <c r="J18" s="56"/>
      <c r="K18" s="88" t="s">
        <v>15</v>
      </c>
      <c r="L18" s="22">
        <v>1</v>
      </c>
      <c r="M18" s="22"/>
      <c r="N18" s="22">
        <f>+L18*M18</f>
        <v>0</v>
      </c>
      <c r="O18" s="130"/>
    </row>
    <row r="19" spans="1:15" s="20" customFormat="1" ht="15" customHeight="1" x14ac:dyDescent="0.3">
      <c r="A19" s="17">
        <f>IF(K19="","",MAX(A$5:A18)+1)</f>
        <v>5</v>
      </c>
      <c r="B19" s="168"/>
      <c r="C19" s="106" t="s">
        <v>77</v>
      </c>
      <c r="G19" s="50"/>
      <c r="H19" s="50"/>
      <c r="I19" s="50"/>
      <c r="J19" s="56"/>
      <c r="K19" s="89" t="s">
        <v>8</v>
      </c>
      <c r="L19" s="22">
        <v>25</v>
      </c>
      <c r="M19" s="22"/>
      <c r="N19" s="22">
        <f>+L19*M19</f>
        <v>0</v>
      </c>
      <c r="O19" s="130"/>
    </row>
    <row r="20" spans="1:15" s="20" customFormat="1" ht="15" customHeight="1" x14ac:dyDescent="0.3">
      <c r="A20" s="17">
        <f>IF(K20="","",MAX(A$5:A19)+1)</f>
        <v>6</v>
      </c>
      <c r="B20" s="168"/>
      <c r="C20" s="106" t="s">
        <v>11</v>
      </c>
      <c r="G20" s="50"/>
      <c r="H20" s="50"/>
      <c r="I20" s="50"/>
      <c r="J20" s="56"/>
      <c r="K20" s="88" t="s">
        <v>15</v>
      </c>
      <c r="L20" s="22">
        <v>1</v>
      </c>
      <c r="M20" s="22"/>
      <c r="N20" s="22">
        <f>+L20*M20</f>
        <v>0</v>
      </c>
      <c r="O20" s="130"/>
    </row>
    <row r="21" spans="1:15" s="20" customFormat="1" ht="15" customHeight="1" x14ac:dyDescent="0.3">
      <c r="A21" s="17" t="str">
        <f>IF(K21="","",MAX(A$5:A20)+1)</f>
        <v/>
      </c>
      <c r="B21" s="168"/>
      <c r="C21" s="24"/>
      <c r="G21" s="50"/>
      <c r="H21" s="50"/>
      <c r="I21" s="50"/>
      <c r="J21" s="56"/>
      <c r="K21" s="89"/>
      <c r="L21" s="22"/>
      <c r="M21" s="22"/>
      <c r="N21" s="22"/>
      <c r="O21" s="130"/>
    </row>
    <row r="22" spans="1:15" s="20" customFormat="1" ht="15" customHeight="1" x14ac:dyDescent="0.3">
      <c r="A22" s="17" t="str">
        <f>IF(K22="","",MAX(A$5:A21)+1)</f>
        <v/>
      </c>
      <c r="B22" s="168" t="s">
        <v>23</v>
      </c>
      <c r="C22" s="19" t="s">
        <v>76</v>
      </c>
      <c r="G22" s="50"/>
      <c r="H22" s="50"/>
      <c r="I22" s="50"/>
      <c r="J22" s="56"/>
      <c r="K22" s="89"/>
      <c r="L22" s="22"/>
      <c r="M22" s="22"/>
      <c r="N22" s="22"/>
      <c r="O22" s="130"/>
    </row>
    <row r="23" spans="1:15" s="20" customFormat="1" ht="15" customHeight="1" x14ac:dyDescent="0.3">
      <c r="A23" s="17" t="str">
        <f>IF(K23="","",MAX(A$5:A22)+1)</f>
        <v/>
      </c>
      <c r="B23" s="168"/>
      <c r="C23" s="190" t="s">
        <v>30</v>
      </c>
      <c r="D23" s="191"/>
      <c r="E23" s="191"/>
      <c r="F23" s="191"/>
      <c r="G23" s="191"/>
      <c r="H23" s="191"/>
      <c r="I23" s="154"/>
      <c r="J23" s="155"/>
      <c r="K23" s="89"/>
      <c r="L23" s="22"/>
      <c r="M23" s="22"/>
      <c r="N23" s="22"/>
      <c r="O23" s="130"/>
    </row>
    <row r="24" spans="1:15" s="20" customFormat="1" ht="15" customHeight="1" x14ac:dyDescent="0.3">
      <c r="A24" s="17">
        <f>IF(K24="","",MAX(A$5:A23)+1)</f>
        <v>7</v>
      </c>
      <c r="B24" s="168"/>
      <c r="C24" s="106" t="s">
        <v>10</v>
      </c>
      <c r="G24" s="50"/>
      <c r="H24" s="50"/>
      <c r="I24" s="50"/>
      <c r="J24" s="56"/>
      <c r="K24" s="88" t="s">
        <v>15</v>
      </c>
      <c r="L24" s="22">
        <v>1</v>
      </c>
      <c r="M24" s="22"/>
      <c r="N24" s="22">
        <f>+L24*M24</f>
        <v>0</v>
      </c>
      <c r="O24" s="130"/>
    </row>
    <row r="25" spans="1:15" s="20" customFormat="1" ht="15" customHeight="1" x14ac:dyDescent="0.3">
      <c r="A25" s="17">
        <f>IF(K25="","",MAX(A$5:A24)+1)</f>
        <v>8</v>
      </c>
      <c r="B25" s="168"/>
      <c r="C25" s="106" t="s">
        <v>77</v>
      </c>
      <c r="G25" s="50"/>
      <c r="H25" s="50"/>
      <c r="I25" s="50"/>
      <c r="J25" s="56"/>
      <c r="K25" s="89" t="s">
        <v>8</v>
      </c>
      <c r="L25" s="22">
        <f>L19</f>
        <v>25</v>
      </c>
      <c r="M25" s="22"/>
      <c r="N25" s="22">
        <f>+L25*M25</f>
        <v>0</v>
      </c>
      <c r="O25" s="130"/>
    </row>
    <row r="26" spans="1:15" s="20" customFormat="1" ht="15" customHeight="1" x14ac:dyDescent="0.3">
      <c r="A26" s="17">
        <f>IF(K26="","",MAX(A$5:A25)+1)</f>
        <v>9</v>
      </c>
      <c r="B26" s="168"/>
      <c r="C26" s="106" t="s">
        <v>11</v>
      </c>
      <c r="G26" s="50"/>
      <c r="H26" s="50"/>
      <c r="I26" s="50"/>
      <c r="J26" s="56"/>
      <c r="K26" s="88" t="s">
        <v>15</v>
      </c>
      <c r="L26" s="22">
        <v>1</v>
      </c>
      <c r="M26" s="22"/>
      <c r="N26" s="22">
        <f>+L26*M26</f>
        <v>0</v>
      </c>
      <c r="O26" s="130"/>
    </row>
    <row r="27" spans="1:15" s="20" customFormat="1" ht="15" customHeight="1" x14ac:dyDescent="0.3">
      <c r="A27" s="17" t="str">
        <f>IF(K27="","",MAX(A$5:A26)+1)</f>
        <v/>
      </c>
      <c r="B27" s="168"/>
      <c r="C27" s="24"/>
      <c r="G27" s="50"/>
      <c r="H27" s="50"/>
      <c r="I27" s="50"/>
      <c r="J27" s="56"/>
      <c r="K27" s="89"/>
      <c r="L27" s="22"/>
      <c r="M27" s="22"/>
      <c r="N27" s="22">
        <f t="shared" ref="N27:N28" si="2">+M27*L27</f>
        <v>0</v>
      </c>
      <c r="O27" s="130"/>
    </row>
    <row r="28" spans="1:15" s="20" customFormat="1" ht="15" customHeight="1" x14ac:dyDescent="0.3">
      <c r="A28" s="17" t="str">
        <f>IF(K28="","",MAX(A$5:A27)+1)</f>
        <v/>
      </c>
      <c r="B28" s="168" t="s">
        <v>23</v>
      </c>
      <c r="C28" s="19" t="s">
        <v>26</v>
      </c>
      <c r="G28" s="50"/>
      <c r="H28" s="50"/>
      <c r="I28" s="50"/>
      <c r="J28" s="56"/>
      <c r="K28" s="156"/>
      <c r="L28" s="22"/>
      <c r="M28" s="22"/>
      <c r="N28" s="22">
        <f t="shared" si="2"/>
        <v>0</v>
      </c>
      <c r="O28" s="130"/>
    </row>
    <row r="29" spans="1:15" s="20" customFormat="1" ht="15" customHeight="1" x14ac:dyDescent="0.3">
      <c r="A29" s="17" t="str">
        <f>IF(K29="","",MAX(A$5:A28)+1)</f>
        <v/>
      </c>
      <c r="B29" s="168"/>
      <c r="C29" s="106" t="s">
        <v>155</v>
      </c>
      <c r="G29" s="50"/>
      <c r="H29" s="50"/>
      <c r="I29" s="50"/>
      <c r="J29" s="56"/>
      <c r="K29" s="89"/>
      <c r="L29" s="22"/>
      <c r="M29" s="22"/>
      <c r="N29" s="22"/>
      <c r="O29" s="130"/>
    </row>
    <row r="30" spans="1:15" s="20" customFormat="1" ht="15" customHeight="1" x14ac:dyDescent="0.3">
      <c r="A30" s="17">
        <f>IF(K30="","",MAX(A$5:A29)+1)</f>
        <v>10</v>
      </c>
      <c r="B30" s="168"/>
      <c r="C30" s="38" t="s">
        <v>149</v>
      </c>
      <c r="G30" s="50"/>
      <c r="H30" s="50"/>
      <c r="I30" s="50"/>
      <c r="J30" s="56"/>
      <c r="K30" s="89" t="s">
        <v>15</v>
      </c>
      <c r="L30" s="22">
        <v>1</v>
      </c>
      <c r="M30" s="22"/>
      <c r="N30" s="22">
        <f t="shared" ref="N30:N34" si="3">+M30*L30</f>
        <v>0</v>
      </c>
      <c r="O30" s="130"/>
    </row>
    <row r="31" spans="1:15" s="20" customFormat="1" ht="15" customHeight="1" x14ac:dyDescent="0.3">
      <c r="A31" s="17">
        <f>IF(K31="","",MAX(A$5:A30)+1)</f>
        <v>11</v>
      </c>
      <c r="B31" s="168"/>
      <c r="C31" s="38" t="s">
        <v>150</v>
      </c>
      <c r="G31" s="50"/>
      <c r="H31" s="50"/>
      <c r="I31" s="50"/>
      <c r="J31" s="56"/>
      <c r="K31" s="89" t="s">
        <v>15</v>
      </c>
      <c r="L31" s="22">
        <v>1</v>
      </c>
      <c r="M31" s="22"/>
      <c r="N31" s="22">
        <f t="shared" si="3"/>
        <v>0</v>
      </c>
      <c r="O31" s="130"/>
    </row>
    <row r="32" spans="1:15" s="20" customFormat="1" ht="15" customHeight="1" x14ac:dyDescent="0.3">
      <c r="A32" s="17">
        <f>IF(K32="","",MAX(A$5:A31)+1)</f>
        <v>12</v>
      </c>
      <c r="B32" s="168"/>
      <c r="C32" s="38" t="s">
        <v>151</v>
      </c>
      <c r="G32" s="50"/>
      <c r="H32" s="50"/>
      <c r="I32" s="50"/>
      <c r="J32" s="56"/>
      <c r="K32" s="89" t="s">
        <v>15</v>
      </c>
      <c r="L32" s="22">
        <v>1</v>
      </c>
      <c r="M32" s="22"/>
      <c r="N32" s="22">
        <f t="shared" si="3"/>
        <v>0</v>
      </c>
      <c r="O32" s="130"/>
    </row>
    <row r="33" spans="1:17" s="20" customFormat="1" ht="15" customHeight="1" x14ac:dyDescent="0.3">
      <c r="A33" s="17">
        <f>IF(K33="","",MAX(A$5:A32)+1)</f>
        <v>13</v>
      </c>
      <c r="B33" s="168"/>
      <c r="C33" s="38" t="s">
        <v>152</v>
      </c>
      <c r="G33" s="50"/>
      <c r="H33" s="50"/>
      <c r="I33" s="50"/>
      <c r="J33" s="56"/>
      <c r="K33" s="89" t="s">
        <v>8</v>
      </c>
      <c r="L33" s="22">
        <v>25</v>
      </c>
      <c r="M33" s="22"/>
      <c r="N33" s="22">
        <f t="shared" si="3"/>
        <v>0</v>
      </c>
      <c r="O33" s="130"/>
    </row>
    <row r="34" spans="1:17" s="20" customFormat="1" ht="15" customHeight="1" x14ac:dyDescent="0.3">
      <c r="A34" s="17">
        <f>IF(K34="","",MAX(A$5:A33)+1)</f>
        <v>14</v>
      </c>
      <c r="B34" s="168"/>
      <c r="C34" s="38" t="s">
        <v>153</v>
      </c>
      <c r="G34" s="50"/>
      <c r="H34" s="50"/>
      <c r="I34" s="50"/>
      <c r="J34" s="56"/>
      <c r="K34" s="89" t="s">
        <v>8</v>
      </c>
      <c r="L34" s="22">
        <v>25</v>
      </c>
      <c r="M34" s="22"/>
      <c r="N34" s="22">
        <f t="shared" si="3"/>
        <v>0</v>
      </c>
      <c r="O34" s="130"/>
    </row>
    <row r="35" spans="1:17" s="20" customFormat="1" ht="15" customHeight="1" x14ac:dyDescent="0.3">
      <c r="A35" s="17">
        <f>IF(K35="","",MAX(A$5:A34)+1)</f>
        <v>15</v>
      </c>
      <c r="B35" s="168"/>
      <c r="C35" s="38" t="s">
        <v>154</v>
      </c>
      <c r="G35" s="50"/>
      <c r="H35" s="50"/>
      <c r="I35" s="50"/>
      <c r="J35" s="56"/>
      <c r="K35" s="89" t="s">
        <v>15</v>
      </c>
      <c r="L35" s="22">
        <v>1</v>
      </c>
      <c r="M35" s="22"/>
      <c r="N35" s="22">
        <f t="shared" ref="N35" si="4">+M35*L35</f>
        <v>0</v>
      </c>
      <c r="O35" s="130"/>
    </row>
    <row r="36" spans="1:17" s="20" customFormat="1" ht="15" customHeight="1" x14ac:dyDescent="0.3">
      <c r="A36" s="17">
        <f>IF(K36="","",MAX(A$5:A35)+1)</f>
        <v>16</v>
      </c>
      <c r="B36" s="168"/>
      <c r="C36" s="106" t="s">
        <v>156</v>
      </c>
      <c r="G36" s="50"/>
      <c r="H36" s="50"/>
      <c r="I36" s="50"/>
      <c r="J36" s="56"/>
      <c r="K36" s="157" t="s">
        <v>148</v>
      </c>
      <c r="L36" s="22"/>
      <c r="M36" s="22"/>
      <c r="N36" s="22"/>
      <c r="O36" s="130"/>
    </row>
    <row r="37" spans="1:17" s="20" customFormat="1" ht="15" customHeight="1" x14ac:dyDescent="0.3">
      <c r="A37" s="17" t="str">
        <f>IF(K37="","",MAX(A$5:A36)+1)</f>
        <v/>
      </c>
      <c r="B37" s="168"/>
      <c r="C37" s="24"/>
      <c r="G37" s="50"/>
      <c r="H37" s="50"/>
      <c r="I37" s="50"/>
      <c r="J37" s="56"/>
      <c r="K37" s="89"/>
      <c r="L37" s="22"/>
      <c r="M37" s="22"/>
      <c r="N37" s="22">
        <f t="shared" ref="N37" si="5">+M37*L37</f>
        <v>0</v>
      </c>
      <c r="O37" s="130"/>
    </row>
    <row r="38" spans="1:17" s="20" customFormat="1" ht="15" customHeight="1" x14ac:dyDescent="0.3">
      <c r="A38" s="17" t="str">
        <f>IF(K38="","",MAX(A$5:A37)+1)</f>
        <v/>
      </c>
      <c r="B38" s="168" t="s">
        <v>220</v>
      </c>
      <c r="C38" s="19" t="s">
        <v>34</v>
      </c>
      <c r="G38" s="50"/>
      <c r="H38" s="50"/>
      <c r="I38" s="50"/>
      <c r="J38" s="56"/>
      <c r="K38" s="89"/>
      <c r="L38" s="22"/>
      <c r="M38" s="22"/>
      <c r="N38" s="22">
        <f t="shared" ref="N38" si="6">+M38*L38</f>
        <v>0</v>
      </c>
      <c r="O38" s="130"/>
    </row>
    <row r="39" spans="1:17" s="20" customFormat="1" ht="15" customHeight="1" x14ac:dyDescent="0.3">
      <c r="A39" s="17" t="str">
        <f>IF(K39="","",MAX(A$5:A38)+1)</f>
        <v/>
      </c>
      <c r="B39" s="168"/>
      <c r="C39" s="106" t="s">
        <v>247</v>
      </c>
      <c r="G39" s="50"/>
      <c r="H39" s="50"/>
      <c r="I39" s="50"/>
      <c r="J39" s="56"/>
      <c r="K39" s="89"/>
      <c r="L39" s="22"/>
      <c r="M39" s="22"/>
      <c r="N39" s="22"/>
      <c r="O39" s="43"/>
    </row>
    <row r="40" spans="1:17" s="20" customFormat="1" ht="15" customHeight="1" x14ac:dyDescent="0.3">
      <c r="A40" s="17">
        <f>IF(K40="","",MAX(A$5:A39)+1)</f>
        <v>17</v>
      </c>
      <c r="B40" s="168"/>
      <c r="C40" s="24" t="s">
        <v>157</v>
      </c>
      <c r="G40" s="50"/>
      <c r="H40" s="50"/>
      <c r="I40" s="50"/>
      <c r="J40" s="56"/>
      <c r="K40" s="89" t="s">
        <v>27</v>
      </c>
      <c r="L40" s="22">
        <v>150</v>
      </c>
      <c r="M40" s="22"/>
      <c r="N40" s="22">
        <f>+M40*L40</f>
        <v>0</v>
      </c>
      <c r="O40" s="43"/>
    </row>
    <row r="41" spans="1:17" s="20" customFormat="1" ht="15" customHeight="1" x14ac:dyDescent="0.3">
      <c r="A41" s="17">
        <f>IF(K41="","",MAX(A$5:A40)+1)</f>
        <v>18</v>
      </c>
      <c r="B41" s="168"/>
      <c r="C41" s="24" t="s">
        <v>158</v>
      </c>
      <c r="G41" s="50"/>
      <c r="H41" s="50"/>
      <c r="I41" s="50"/>
      <c r="J41" s="56"/>
      <c r="K41" s="89" t="s">
        <v>27</v>
      </c>
      <c r="L41" s="22">
        <v>150</v>
      </c>
      <c r="M41" s="22"/>
      <c r="N41" s="22">
        <f>+M41*L41</f>
        <v>0</v>
      </c>
      <c r="O41" s="43"/>
    </row>
    <row r="42" spans="1:17" s="20" customFormat="1" ht="15" customHeight="1" x14ac:dyDescent="0.3">
      <c r="A42" s="17" t="str">
        <f>IF(K42="","",MAX(A$5:A41)+1)</f>
        <v/>
      </c>
      <c r="B42" s="168"/>
      <c r="C42" s="106" t="s">
        <v>206</v>
      </c>
      <c r="G42" s="50"/>
      <c r="H42" s="50"/>
      <c r="I42" s="50"/>
      <c r="J42" s="56"/>
      <c r="K42" s="89"/>
      <c r="L42" s="22"/>
      <c r="M42" s="22"/>
      <c r="N42" s="22"/>
      <c r="O42" s="43"/>
    </row>
    <row r="43" spans="1:17" s="20" customFormat="1" ht="15" customHeight="1" x14ac:dyDescent="0.3">
      <c r="A43" s="17">
        <f>IF(K43="","",MAX(A$5:A42)+1)</f>
        <v>19</v>
      </c>
      <c r="B43" s="168"/>
      <c r="C43" s="24" t="s">
        <v>157</v>
      </c>
      <c r="G43" s="50"/>
      <c r="H43" s="50"/>
      <c r="I43" s="50"/>
      <c r="J43" s="56"/>
      <c r="K43" s="89" t="s">
        <v>27</v>
      </c>
      <c r="L43" s="22">
        <v>70</v>
      </c>
      <c r="M43" s="22"/>
      <c r="N43" s="22">
        <f>+M43*L43</f>
        <v>0</v>
      </c>
      <c r="O43" s="43"/>
    </row>
    <row r="44" spans="1:17" s="20" customFormat="1" ht="15" customHeight="1" x14ac:dyDescent="0.3">
      <c r="A44" s="17">
        <f>IF(K44="","",MAX(A$5:A43)+1)</f>
        <v>20</v>
      </c>
      <c r="B44" s="168"/>
      <c r="C44" s="24" t="s">
        <v>158</v>
      </c>
      <c r="G44" s="50"/>
      <c r="H44" s="50"/>
      <c r="I44" s="50"/>
      <c r="J44" s="56"/>
      <c r="K44" s="89" t="s">
        <v>27</v>
      </c>
      <c r="L44" s="22">
        <v>70</v>
      </c>
      <c r="M44" s="22"/>
      <c r="N44" s="22">
        <f>+M44*L44</f>
        <v>0</v>
      </c>
      <c r="O44" s="43"/>
    </row>
    <row r="45" spans="1:17" ht="15" customHeight="1" x14ac:dyDescent="0.3">
      <c r="A45" s="17" t="str">
        <f>IF(K45="","",MAX(A$5:A44)+1)</f>
        <v/>
      </c>
      <c r="B45" s="16"/>
      <c r="C45" s="102"/>
      <c r="D45" s="103"/>
      <c r="E45" s="103"/>
      <c r="F45" s="103"/>
      <c r="G45" s="103"/>
      <c r="H45" s="103"/>
      <c r="I45" s="103"/>
      <c r="J45" s="104"/>
      <c r="K45" s="88"/>
      <c r="L45" s="17"/>
      <c r="M45" s="18"/>
      <c r="N45" s="18"/>
      <c r="Q45" s="111"/>
    </row>
    <row r="46" spans="1:17" s="27" customFormat="1" ht="15" customHeight="1" x14ac:dyDescent="0.3">
      <c r="A46" s="17" t="str">
        <f>IF(K46="","",MAX(A$5:A45)+1)</f>
        <v/>
      </c>
      <c r="B46" s="16" t="s">
        <v>221</v>
      </c>
      <c r="C46" s="25" t="s">
        <v>81</v>
      </c>
      <c r="D46" s="26"/>
      <c r="E46" s="26"/>
      <c r="F46" s="26"/>
      <c r="G46" s="26"/>
      <c r="H46" s="26"/>
      <c r="I46" s="26"/>
      <c r="J46" s="51"/>
      <c r="K46" s="88"/>
      <c r="L46" s="18"/>
      <c r="M46" s="18"/>
      <c r="N46" s="18">
        <f t="shared" ref="N46" si="7">+M46*L46</f>
        <v>0</v>
      </c>
      <c r="O46" s="43"/>
    </row>
    <row r="47" spans="1:17" s="27" customFormat="1" ht="15" customHeight="1" x14ac:dyDescent="0.3">
      <c r="A47" s="17" t="str">
        <f>IF(K47="","",MAX(A$5:A46)+1)</f>
        <v/>
      </c>
      <c r="B47" s="16"/>
      <c r="C47" s="107" t="s">
        <v>196</v>
      </c>
      <c r="J47" s="42"/>
      <c r="K47" s="88"/>
      <c r="L47" s="18"/>
      <c r="M47" s="18"/>
      <c r="N47" s="18"/>
      <c r="O47" s="4"/>
    </row>
    <row r="48" spans="1:17" s="27" customFormat="1" ht="15" customHeight="1" collapsed="1" x14ac:dyDescent="0.3">
      <c r="A48" s="17">
        <f>IF(K48="","",MAX(A$5:A47)+1)</f>
        <v>21</v>
      </c>
      <c r="B48" s="16"/>
      <c r="C48" s="39" t="s">
        <v>246</v>
      </c>
      <c r="D48" s="31"/>
      <c r="E48" s="26"/>
      <c r="F48" s="26"/>
      <c r="G48" s="30"/>
      <c r="H48" s="30"/>
      <c r="I48" s="30"/>
      <c r="J48" s="54"/>
      <c r="K48" s="97" t="s">
        <v>214</v>
      </c>
      <c r="L48" s="18"/>
      <c r="M48" s="18"/>
      <c r="N48" s="18"/>
      <c r="O48" s="4"/>
    </row>
    <row r="49" spans="1:15" s="27" customFormat="1" ht="15" customHeight="1" collapsed="1" x14ac:dyDescent="0.3">
      <c r="A49" s="17" t="str">
        <f>IF(K49="","",MAX(A$5:A48)+1)</f>
        <v/>
      </c>
      <c r="B49" s="16"/>
      <c r="C49" s="39" t="s">
        <v>208</v>
      </c>
      <c r="D49" s="31"/>
      <c r="E49" s="26"/>
      <c r="F49" s="26"/>
      <c r="G49" s="30"/>
      <c r="H49" s="30"/>
      <c r="I49" s="30"/>
      <c r="J49" s="54"/>
      <c r="K49" s="88"/>
      <c r="L49" s="18"/>
      <c r="M49" s="18"/>
      <c r="N49" s="18"/>
      <c r="O49" s="4"/>
    </row>
    <row r="50" spans="1:15" s="120" customFormat="1" ht="13.05" hidden="1" customHeight="1" outlineLevel="1" x14ac:dyDescent="0.3">
      <c r="A50" s="17" t="str">
        <f>IF(K50="","",MAX(A$5:A49)+1)</f>
        <v/>
      </c>
      <c r="B50" s="169"/>
      <c r="C50" s="123" t="s">
        <v>207</v>
      </c>
      <c r="E50" s="57">
        <v>35</v>
      </c>
      <c r="F50" s="57" t="s">
        <v>17</v>
      </c>
      <c r="G50" s="57">
        <v>3</v>
      </c>
      <c r="H50" s="58" t="s">
        <v>18</v>
      </c>
      <c r="I50" s="57">
        <f t="shared" ref="I50" si="8">+E50*G50</f>
        <v>105</v>
      </c>
      <c r="J50" s="138"/>
      <c r="K50" s="133"/>
      <c r="L50" s="100"/>
      <c r="M50" s="100"/>
      <c r="N50" s="100"/>
      <c r="O50" s="132"/>
    </row>
    <row r="51" spans="1:15" s="120" customFormat="1" ht="6" hidden="1" customHeight="1" outlineLevel="1" x14ac:dyDescent="0.3">
      <c r="A51" s="17" t="str">
        <f>IF(K51="","",MAX(A$5:A50)+1)</f>
        <v/>
      </c>
      <c r="B51" s="169"/>
      <c r="C51" s="123"/>
      <c r="E51" s="57"/>
      <c r="F51" s="57"/>
      <c r="G51" s="57"/>
      <c r="H51" s="58"/>
      <c r="I51" s="57"/>
      <c r="J51" s="138"/>
      <c r="K51" s="133"/>
      <c r="L51" s="100"/>
      <c r="M51" s="100"/>
      <c r="N51" s="100"/>
      <c r="O51" s="132"/>
    </row>
    <row r="52" spans="1:15" s="120" customFormat="1" ht="13.05" hidden="1" customHeight="1" outlineLevel="1" x14ac:dyDescent="0.3">
      <c r="A52" s="17" t="str">
        <f>IF(K52="","",MAX(A$5:A51)+1)</f>
        <v/>
      </c>
      <c r="B52" s="169"/>
      <c r="E52" s="142"/>
      <c r="F52" s="57"/>
      <c r="G52" s="57"/>
      <c r="H52" s="58"/>
      <c r="I52" s="139">
        <f>SUM(I50:I50)</f>
        <v>105</v>
      </c>
      <c r="J52" s="138"/>
      <c r="K52" s="133"/>
      <c r="L52" s="100"/>
      <c r="M52" s="100"/>
      <c r="N52" s="100">
        <f t="shared" ref="N52" si="9">+M52*L52</f>
        <v>0</v>
      </c>
      <c r="O52" s="132"/>
    </row>
    <row r="53" spans="1:15" s="27" customFormat="1" ht="15" customHeight="1" x14ac:dyDescent="0.3">
      <c r="A53" s="17">
        <f>IF(K53="","",MAX(A$5:A52)+1)</f>
        <v>22</v>
      </c>
      <c r="B53" s="16"/>
      <c r="C53" s="38" t="s">
        <v>145</v>
      </c>
      <c r="D53" s="80"/>
      <c r="E53" s="80"/>
      <c r="F53" s="80"/>
      <c r="G53" s="80"/>
      <c r="H53" s="80"/>
      <c r="I53" s="80"/>
      <c r="J53" s="52"/>
      <c r="K53" s="88" t="s">
        <v>27</v>
      </c>
      <c r="L53" s="18">
        <f>ROUNDUP(I52,)</f>
        <v>105</v>
      </c>
      <c r="M53" s="18"/>
      <c r="N53" s="18">
        <f>+M53*L53</f>
        <v>0</v>
      </c>
      <c r="O53" s="4"/>
    </row>
    <row r="54" spans="1:15" s="27" customFormat="1" ht="15" customHeight="1" x14ac:dyDescent="0.3">
      <c r="A54" s="17">
        <f>IF(K54="","",MAX(A$5:A53)+1)</f>
        <v>23</v>
      </c>
      <c r="B54" s="16"/>
      <c r="C54" s="38" t="s">
        <v>146</v>
      </c>
      <c r="D54" s="80"/>
      <c r="E54" s="80"/>
      <c r="F54" s="80"/>
      <c r="G54" s="80"/>
      <c r="H54" s="80"/>
      <c r="I54" s="80"/>
      <c r="J54" s="52"/>
      <c r="K54" s="88" t="s">
        <v>27</v>
      </c>
      <c r="L54" s="18">
        <f>L53</f>
        <v>105</v>
      </c>
      <c r="M54" s="18"/>
      <c r="N54" s="18">
        <f>+M54*L54</f>
        <v>0</v>
      </c>
      <c r="O54" s="4"/>
    </row>
    <row r="55" spans="1:15" s="27" customFormat="1" ht="15" customHeight="1" x14ac:dyDescent="0.3">
      <c r="A55" s="17">
        <f>IF(K55="","",MAX(A$5:A54)+1)</f>
        <v>24</v>
      </c>
      <c r="B55" s="16"/>
      <c r="C55" s="40" t="s">
        <v>90</v>
      </c>
      <c r="D55" s="31"/>
      <c r="E55" s="26"/>
      <c r="F55" s="26"/>
      <c r="G55" s="30"/>
      <c r="H55" s="30"/>
      <c r="I55" s="30"/>
      <c r="J55" s="54"/>
      <c r="K55" s="88" t="s">
        <v>32</v>
      </c>
      <c r="L55" s="47">
        <v>1</v>
      </c>
      <c r="M55" s="18"/>
      <c r="N55" s="18">
        <f t="shared" ref="N55" si="10">+M55*L55</f>
        <v>0</v>
      </c>
      <c r="O55" s="4"/>
    </row>
    <row r="56" spans="1:15" s="27" customFormat="1" ht="15" customHeight="1" x14ac:dyDescent="0.3">
      <c r="A56" s="17">
        <f>IF(K56="","",MAX(A$5:A55)+1)</f>
        <v>25</v>
      </c>
      <c r="B56" s="16"/>
      <c r="C56" s="29" t="s">
        <v>91</v>
      </c>
      <c r="D56" s="31"/>
      <c r="E56" s="26"/>
      <c r="F56" s="26"/>
      <c r="G56" s="30"/>
      <c r="H56" s="30"/>
      <c r="I56" s="30"/>
      <c r="J56" s="54"/>
      <c r="K56" s="88" t="s">
        <v>32</v>
      </c>
      <c r="L56" s="47">
        <v>1</v>
      </c>
      <c r="M56" s="18"/>
      <c r="N56" s="18">
        <f>+M56*L56</f>
        <v>0</v>
      </c>
      <c r="O56" s="4"/>
    </row>
    <row r="57" spans="1:15" s="27" customFormat="1" ht="15" customHeight="1" x14ac:dyDescent="0.3">
      <c r="A57" s="17" t="str">
        <f>IF(K57="","",MAX(A$5:A56)+1)</f>
        <v/>
      </c>
      <c r="B57" s="16"/>
      <c r="C57" s="29"/>
      <c r="D57" s="31"/>
      <c r="E57" s="26"/>
      <c r="F57" s="26"/>
      <c r="G57" s="30"/>
      <c r="H57" s="30"/>
      <c r="I57" s="30"/>
      <c r="J57" s="54"/>
      <c r="K57" s="88"/>
      <c r="L57" s="47"/>
      <c r="M57" s="18"/>
      <c r="N57" s="18"/>
      <c r="O57" s="4"/>
    </row>
    <row r="58" spans="1:15" s="27" customFormat="1" ht="15" customHeight="1" x14ac:dyDescent="0.3">
      <c r="A58" s="17" t="str">
        <f>IF(K58="","",MAX(A$5:A57)+1)</f>
        <v/>
      </c>
      <c r="B58" s="16" t="s">
        <v>237</v>
      </c>
      <c r="C58" s="25" t="s">
        <v>82</v>
      </c>
      <c r="D58" s="26"/>
      <c r="E58" s="26"/>
      <c r="F58" s="26"/>
      <c r="G58" s="26"/>
      <c r="H58" s="26"/>
      <c r="I58" s="26"/>
      <c r="J58" s="51"/>
      <c r="K58" s="88"/>
      <c r="L58" s="18"/>
      <c r="M58" s="18"/>
      <c r="N58" s="18">
        <f t="shared" ref="N58:N62" si="11">+M58*L58</f>
        <v>0</v>
      </c>
      <c r="O58" s="4"/>
    </row>
    <row r="59" spans="1:15" s="27" customFormat="1" ht="15" customHeight="1" x14ac:dyDescent="0.3">
      <c r="A59" s="17" t="str">
        <f>IF(K59="","",MAX(A$5:A58)+1)</f>
        <v/>
      </c>
      <c r="B59" s="16"/>
      <c r="C59" s="27" t="s">
        <v>250</v>
      </c>
      <c r="D59" s="80"/>
      <c r="E59" s="80"/>
      <c r="F59" s="80"/>
      <c r="G59" s="120"/>
      <c r="H59" s="121"/>
      <c r="I59" s="59"/>
      <c r="J59" s="122"/>
      <c r="K59" s="88"/>
      <c r="L59" s="18"/>
      <c r="M59" s="18"/>
      <c r="N59" s="22">
        <f t="shared" si="11"/>
        <v>0</v>
      </c>
      <c r="O59" s="4"/>
    </row>
    <row r="60" spans="1:15" s="27" customFormat="1" ht="15" customHeight="1" x14ac:dyDescent="0.3">
      <c r="A60" s="17">
        <f>IF(K60="","",MAX(A$5:A59)+1)</f>
        <v>26</v>
      </c>
      <c r="B60" s="16"/>
      <c r="C60" s="105" t="s">
        <v>84</v>
      </c>
      <c r="D60" s="80"/>
      <c r="E60" s="80"/>
      <c r="F60" s="80"/>
      <c r="G60" s="80"/>
      <c r="H60" s="80"/>
      <c r="I60" s="80"/>
      <c r="J60" s="52"/>
      <c r="K60" s="88" t="s">
        <v>15</v>
      </c>
      <c r="L60" s="18">
        <v>1</v>
      </c>
      <c r="M60" s="18"/>
      <c r="N60" s="22">
        <f t="shared" si="11"/>
        <v>0</v>
      </c>
      <c r="O60" s="4"/>
    </row>
    <row r="61" spans="1:15" s="27" customFormat="1" ht="15" customHeight="1" x14ac:dyDescent="0.3">
      <c r="A61" s="17">
        <f>IF(K61="","",MAX(A$5:A60)+1)</f>
        <v>27</v>
      </c>
      <c r="B61" s="16"/>
      <c r="C61" s="105" t="s">
        <v>85</v>
      </c>
      <c r="D61" s="80"/>
      <c r="E61" s="80"/>
      <c r="F61" s="80"/>
      <c r="G61" s="80"/>
      <c r="H61" s="80"/>
      <c r="I61" s="80"/>
      <c r="J61" s="52"/>
      <c r="K61" s="88" t="s">
        <v>15</v>
      </c>
      <c r="L61" s="18">
        <v>1</v>
      </c>
      <c r="M61" s="18"/>
      <c r="N61" s="22">
        <f t="shared" si="11"/>
        <v>0</v>
      </c>
      <c r="O61" s="4"/>
    </row>
    <row r="62" spans="1:15" s="27" customFormat="1" ht="15" customHeight="1" x14ac:dyDescent="0.3">
      <c r="A62" s="17">
        <f>IF(K62="","",MAX(A$5:A61)+1)</f>
        <v>28</v>
      </c>
      <c r="B62" s="16"/>
      <c r="C62" s="105" t="s">
        <v>86</v>
      </c>
      <c r="D62" s="80"/>
      <c r="E62" s="80"/>
      <c r="F62" s="80"/>
      <c r="G62" s="80"/>
      <c r="H62" s="80"/>
      <c r="I62" s="80"/>
      <c r="J62" s="52"/>
      <c r="K62" s="88" t="s">
        <v>15</v>
      </c>
      <c r="L62" s="18">
        <v>1</v>
      </c>
      <c r="M62" s="18"/>
      <c r="N62" s="22">
        <f t="shared" si="11"/>
        <v>0</v>
      </c>
      <c r="O62" s="4"/>
    </row>
    <row r="63" spans="1:15" s="27" customFormat="1" ht="15" customHeight="1" x14ac:dyDescent="0.3">
      <c r="A63" s="17" t="str">
        <f>IF(K63="","",MAX(A$5:A62)+1)</f>
        <v/>
      </c>
      <c r="B63" s="16"/>
      <c r="C63" s="96"/>
      <c r="D63" s="80"/>
      <c r="E63" s="80"/>
      <c r="F63" s="80"/>
      <c r="G63" s="80"/>
      <c r="H63" s="80"/>
      <c r="I63" s="80"/>
      <c r="J63" s="52"/>
      <c r="K63" s="88"/>
      <c r="L63" s="18"/>
      <c r="M63" s="18"/>
      <c r="N63" s="22">
        <f>+M63*L63</f>
        <v>0</v>
      </c>
      <c r="O63" s="4"/>
    </row>
    <row r="64" spans="1:15" s="27" customFormat="1" ht="15" customHeight="1" x14ac:dyDescent="0.3">
      <c r="A64" s="17" t="str">
        <f>IF(K64="","",MAX(A$5:A63)+1)</f>
        <v/>
      </c>
      <c r="B64" s="16" t="s">
        <v>222</v>
      </c>
      <c r="C64" s="25" t="s">
        <v>209</v>
      </c>
      <c r="D64" s="80"/>
      <c r="E64" s="80"/>
      <c r="F64" s="80"/>
      <c r="G64" s="80"/>
      <c r="H64" s="80"/>
      <c r="I64" s="80"/>
      <c r="J64" s="52"/>
      <c r="K64" s="88"/>
      <c r="L64" s="18"/>
      <c r="M64" s="18"/>
      <c r="N64" s="22">
        <f t="shared" ref="N64" si="12">+M64*L64</f>
        <v>0</v>
      </c>
      <c r="O64" s="4"/>
    </row>
    <row r="65" spans="1:17" s="27" customFormat="1" ht="15" customHeight="1" x14ac:dyDescent="0.3">
      <c r="A65" s="17" t="str">
        <f>IF(K65="","",MAX(A$5:A64)+1)</f>
        <v/>
      </c>
      <c r="B65" s="16"/>
      <c r="C65" s="158" t="s">
        <v>212</v>
      </c>
      <c r="D65" s="80"/>
      <c r="E65" s="80"/>
      <c r="F65" s="80"/>
      <c r="G65" s="80"/>
      <c r="H65" s="80"/>
      <c r="I65" s="80"/>
      <c r="J65" s="52"/>
      <c r="K65" s="88"/>
      <c r="L65" s="18"/>
      <c r="M65" s="18"/>
      <c r="N65" s="22"/>
      <c r="O65" s="4"/>
    </row>
    <row r="66" spans="1:17" s="27" customFormat="1" ht="15" customHeight="1" x14ac:dyDescent="0.3">
      <c r="A66" s="17">
        <f>IF(K66="","",MAX(A$5:A65)+1)</f>
        <v>29</v>
      </c>
      <c r="B66" s="16"/>
      <c r="C66" s="106" t="s">
        <v>210</v>
      </c>
      <c r="D66" s="80"/>
      <c r="E66" s="80"/>
      <c r="F66" s="80"/>
      <c r="G66" s="80"/>
      <c r="H66" s="80"/>
      <c r="I66" s="80"/>
      <c r="J66" s="52"/>
      <c r="K66" s="88" t="s">
        <v>15</v>
      </c>
      <c r="L66" s="18">
        <v>1</v>
      </c>
      <c r="M66" s="18"/>
      <c r="N66" s="22">
        <f t="shared" ref="N66:N68" si="13">+M66*L66</f>
        <v>0</v>
      </c>
      <c r="O66" s="4"/>
    </row>
    <row r="67" spans="1:17" s="27" customFormat="1" ht="15" customHeight="1" x14ac:dyDescent="0.3">
      <c r="A67" s="17">
        <f>IF(K67="","",MAX(A$5:A66)+1)</f>
        <v>30</v>
      </c>
      <c r="B67" s="16"/>
      <c r="C67" s="106" t="s">
        <v>213</v>
      </c>
      <c r="D67" s="80"/>
      <c r="E67" s="80"/>
      <c r="F67" s="80"/>
      <c r="G67" s="80"/>
      <c r="H67" s="80"/>
      <c r="I67" s="80"/>
      <c r="J67" s="52"/>
      <c r="K67" s="88" t="s">
        <v>15</v>
      </c>
      <c r="L67" s="18">
        <v>1</v>
      </c>
      <c r="M67" s="18"/>
      <c r="N67" s="22">
        <f t="shared" si="13"/>
        <v>0</v>
      </c>
      <c r="O67" s="4"/>
    </row>
    <row r="68" spans="1:17" s="27" customFormat="1" ht="15" customHeight="1" x14ac:dyDescent="0.3">
      <c r="A68" s="17">
        <f>IF(K68="","",MAX(A$5:A67)+1)</f>
        <v>31</v>
      </c>
      <c r="B68" s="16"/>
      <c r="C68" s="106" t="s">
        <v>211</v>
      </c>
      <c r="D68" s="80"/>
      <c r="E68" s="80"/>
      <c r="F68" s="80"/>
      <c r="G68" s="80"/>
      <c r="H68" s="80"/>
      <c r="I68" s="80"/>
      <c r="J68" s="52"/>
      <c r="K68" s="88" t="s">
        <v>15</v>
      </c>
      <c r="L68" s="18">
        <v>1</v>
      </c>
      <c r="M68" s="18"/>
      <c r="N68" s="22">
        <f t="shared" si="13"/>
        <v>0</v>
      </c>
      <c r="O68" s="4"/>
    </row>
    <row r="69" spans="1:17" s="27" customFormat="1" ht="15" customHeight="1" x14ac:dyDescent="0.3">
      <c r="A69" s="17" t="str">
        <f>IF(K69="","",MAX(A$5:A68)+1)</f>
        <v/>
      </c>
      <c r="B69" s="16"/>
      <c r="C69" s="20"/>
      <c r="D69" s="80"/>
      <c r="E69" s="80"/>
      <c r="F69" s="80"/>
      <c r="G69" s="80"/>
      <c r="H69" s="80"/>
      <c r="I69" s="80"/>
      <c r="J69" s="52"/>
      <c r="K69" s="89"/>
      <c r="L69" s="22"/>
      <c r="M69" s="22"/>
      <c r="N69" s="22"/>
      <c r="O69" s="4"/>
    </row>
    <row r="70" spans="1:17" s="27" customFormat="1" ht="25.2" customHeight="1" x14ac:dyDescent="0.3">
      <c r="A70" s="17" t="str">
        <f>IF(K70="","",MAX(A$5:A69)+1)</f>
        <v/>
      </c>
      <c r="B70" s="16"/>
      <c r="C70" s="20"/>
      <c r="D70" s="80"/>
      <c r="E70" s="80"/>
      <c r="F70" s="80"/>
      <c r="G70" s="80"/>
      <c r="H70" s="80"/>
      <c r="I70" s="80"/>
      <c r="J70" s="149" t="s">
        <v>171</v>
      </c>
      <c r="K70" s="89"/>
      <c r="L70" s="22"/>
      <c r="M70" s="150"/>
      <c r="N70" s="151">
        <f>+SUM(N4:N69)</f>
        <v>0</v>
      </c>
      <c r="O70" s="4"/>
      <c r="P70" s="31"/>
    </row>
    <row r="71" spans="1:17" ht="28.2" customHeight="1" x14ac:dyDescent="0.3">
      <c r="A71" s="17" t="str">
        <f>IF(K71="","",MAX(A$5:A70)+1)</f>
        <v/>
      </c>
      <c r="B71" s="16"/>
      <c r="C71" s="46"/>
      <c r="D71" s="46"/>
      <c r="E71" s="46"/>
      <c r="F71" s="46"/>
      <c r="G71" s="46"/>
      <c r="H71" s="46"/>
      <c r="I71" s="46"/>
      <c r="J71" s="53"/>
      <c r="K71" s="88"/>
      <c r="L71" s="17"/>
      <c r="M71" s="18"/>
      <c r="N71" s="18"/>
      <c r="O71" s="110"/>
      <c r="Q71" s="63"/>
    </row>
    <row r="72" spans="1:17" ht="33.6" customHeight="1" x14ac:dyDescent="0.3">
      <c r="A72" s="17" t="str">
        <f>IF(K72="","",MAX(A$5:A71)+1)</f>
        <v/>
      </c>
      <c r="B72" s="16"/>
      <c r="C72" s="201" t="s">
        <v>204</v>
      </c>
      <c r="D72" s="202"/>
      <c r="E72" s="202"/>
      <c r="F72" s="202"/>
      <c r="G72" s="202"/>
      <c r="H72" s="202"/>
      <c r="I72" s="202"/>
      <c r="J72" s="203"/>
      <c r="K72" s="88"/>
      <c r="L72" s="17"/>
      <c r="M72" s="18"/>
      <c r="N72" s="18"/>
      <c r="Q72" s="63"/>
    </row>
    <row r="73" spans="1:17" ht="18" customHeight="1" x14ac:dyDescent="0.3">
      <c r="A73" s="17" t="str">
        <f>IF(K73="","",MAX(A$5:A72)+1)</f>
        <v/>
      </c>
      <c r="B73" s="16"/>
      <c r="C73" s="102"/>
      <c r="D73" s="103"/>
      <c r="E73" s="103"/>
      <c r="F73" s="103"/>
      <c r="G73" s="103"/>
      <c r="H73" s="103"/>
      <c r="I73" s="103"/>
      <c r="J73" s="104"/>
      <c r="K73" s="88"/>
      <c r="L73" s="17"/>
      <c r="M73" s="18"/>
      <c r="N73" s="18">
        <f t="shared" ref="N73" si="14">+M73*L73</f>
        <v>0</v>
      </c>
      <c r="Q73" s="111"/>
    </row>
    <row r="74" spans="1:17" s="27" customFormat="1" ht="15" customHeight="1" x14ac:dyDescent="0.3">
      <c r="A74" s="17" t="str">
        <f>IF(K74="","",MAX(A$5:A73)+1)</f>
        <v/>
      </c>
      <c r="B74" s="16" t="s">
        <v>224</v>
      </c>
      <c r="C74" s="25" t="s">
        <v>13</v>
      </c>
      <c r="D74" s="26"/>
      <c r="E74" s="26"/>
      <c r="F74" s="26"/>
      <c r="G74" s="26"/>
      <c r="H74" s="26"/>
      <c r="I74" s="26"/>
      <c r="J74" s="51"/>
      <c r="K74" s="88"/>
      <c r="L74" s="18"/>
      <c r="M74" s="18"/>
      <c r="N74" s="18"/>
      <c r="O74" s="4"/>
    </row>
    <row r="75" spans="1:17" s="27" customFormat="1" ht="15" customHeight="1" x14ac:dyDescent="0.3">
      <c r="A75" s="17" t="str">
        <f>IF(K75="","",MAX(A$5:A74)+1)</f>
        <v/>
      </c>
      <c r="B75" s="16"/>
      <c r="C75" s="107" t="s">
        <v>14</v>
      </c>
      <c r="I75" s="92"/>
      <c r="J75" s="82"/>
      <c r="K75" s="88"/>
      <c r="L75" s="18"/>
      <c r="M75" s="18"/>
      <c r="N75" s="18"/>
      <c r="O75" s="79"/>
    </row>
    <row r="76" spans="1:17" s="27" customFormat="1" ht="15" customHeight="1" x14ac:dyDescent="0.3">
      <c r="A76" s="17">
        <f>IF(K76="","",MAX(A$5:A75)+1)</f>
        <v>32</v>
      </c>
      <c r="B76" s="16"/>
      <c r="C76" s="85" t="s">
        <v>10</v>
      </c>
      <c r="D76" s="80"/>
      <c r="E76" s="80"/>
      <c r="F76" s="80"/>
      <c r="G76" s="80"/>
      <c r="H76" s="80"/>
      <c r="I76" s="80"/>
      <c r="J76" s="52"/>
      <c r="K76" s="88" t="s">
        <v>15</v>
      </c>
      <c r="L76" s="18">
        <v>1</v>
      </c>
      <c r="M76" s="18"/>
      <c r="N76" s="18">
        <f>+M76*L76</f>
        <v>0</v>
      </c>
      <c r="O76" s="79"/>
    </row>
    <row r="77" spans="1:17" s="27" customFormat="1" ht="15" customHeight="1" x14ac:dyDescent="0.3">
      <c r="A77" s="17">
        <f>IF(K77="","",MAX(A$5:A76)+1)</f>
        <v>33</v>
      </c>
      <c r="B77" s="16"/>
      <c r="C77" s="85" t="s">
        <v>16</v>
      </c>
      <c r="D77" s="80"/>
      <c r="E77" s="80"/>
      <c r="F77" s="80"/>
      <c r="G77" s="80"/>
      <c r="H77" s="80"/>
      <c r="I77" s="80"/>
      <c r="J77" s="52"/>
      <c r="K77" s="88" t="s">
        <v>8</v>
      </c>
      <c r="L77" s="18">
        <v>17</v>
      </c>
      <c r="M77" s="18"/>
      <c r="N77" s="18">
        <f>+M77*L77</f>
        <v>0</v>
      </c>
      <c r="O77" s="79"/>
    </row>
    <row r="78" spans="1:17" s="27" customFormat="1" ht="15" customHeight="1" collapsed="1" x14ac:dyDescent="0.3">
      <c r="A78" s="17">
        <f>IF(K78="","",MAX(A$5:A77)+1)</f>
        <v>34</v>
      </c>
      <c r="B78" s="16"/>
      <c r="C78" s="85" t="s">
        <v>11</v>
      </c>
      <c r="D78" s="80"/>
      <c r="E78" s="80"/>
      <c r="F78" s="80"/>
      <c r="G78" s="80"/>
      <c r="H78" s="80"/>
      <c r="I78" s="80"/>
      <c r="J78" s="52"/>
      <c r="K78" s="88" t="s">
        <v>15</v>
      </c>
      <c r="L78" s="18">
        <v>1</v>
      </c>
      <c r="M78" s="18"/>
      <c r="N78" s="18">
        <f>+M78*L78</f>
        <v>0</v>
      </c>
      <c r="O78" s="79"/>
    </row>
    <row r="79" spans="1:17" s="120" customFormat="1" ht="13.05" hidden="1" customHeight="1" outlineLevel="1" x14ac:dyDescent="0.3">
      <c r="A79" s="17" t="str">
        <f>IF(K79="","",MAX(A$5:A78)+1)</f>
        <v/>
      </c>
      <c r="B79" s="169"/>
      <c r="C79" s="123" t="s">
        <v>96</v>
      </c>
      <c r="E79" s="57">
        <v>47</v>
      </c>
      <c r="F79" s="57" t="s">
        <v>17</v>
      </c>
      <c r="G79" s="57">
        <v>12</v>
      </c>
      <c r="H79" s="58" t="s">
        <v>18</v>
      </c>
      <c r="I79" s="57">
        <f>+G79*E79</f>
        <v>564</v>
      </c>
      <c r="J79" s="136"/>
      <c r="K79" s="133"/>
      <c r="L79" s="100"/>
      <c r="M79" s="100"/>
      <c r="N79" s="100">
        <f>+M79*L79</f>
        <v>0</v>
      </c>
      <c r="O79" s="131"/>
    </row>
    <row r="80" spans="1:17" s="120" customFormat="1" ht="13.05" hidden="1" customHeight="1" outlineLevel="1" x14ac:dyDescent="0.3">
      <c r="A80" s="17" t="str">
        <f>IF(K80="","",MAX(A$5:A79)+1)</f>
        <v/>
      </c>
      <c r="B80" s="169"/>
      <c r="C80" s="123" t="s">
        <v>119</v>
      </c>
      <c r="E80" s="57">
        <v>19</v>
      </c>
      <c r="F80" s="57" t="s">
        <v>17</v>
      </c>
      <c r="G80" s="57">
        <v>10</v>
      </c>
      <c r="H80" s="58" t="s">
        <v>18</v>
      </c>
      <c r="I80" s="57">
        <f t="shared" ref="I80:I82" si="15">+G80*E80</f>
        <v>190</v>
      </c>
      <c r="J80" s="136"/>
      <c r="K80" s="133"/>
      <c r="L80" s="100"/>
      <c r="M80" s="100"/>
      <c r="N80" s="100"/>
      <c r="O80" s="131"/>
    </row>
    <row r="81" spans="1:15" s="120" customFormat="1" ht="13.05" hidden="1" customHeight="1" outlineLevel="1" x14ac:dyDescent="0.3">
      <c r="A81" s="17" t="str">
        <f>IF(K81="","",MAX(A$5:A80)+1)</f>
        <v/>
      </c>
      <c r="B81" s="169"/>
      <c r="C81" s="123" t="s">
        <v>167</v>
      </c>
      <c r="E81" s="57">
        <v>15</v>
      </c>
      <c r="F81" s="57" t="s">
        <v>17</v>
      </c>
      <c r="G81" s="57">
        <v>10</v>
      </c>
      <c r="H81" s="58" t="s">
        <v>18</v>
      </c>
      <c r="I81" s="57">
        <f t="shared" si="15"/>
        <v>150</v>
      </c>
      <c r="J81" s="136"/>
      <c r="K81" s="133"/>
      <c r="L81" s="100"/>
      <c r="M81" s="100"/>
      <c r="N81" s="100"/>
      <c r="O81" s="131"/>
    </row>
    <row r="82" spans="1:15" s="120" customFormat="1" ht="12.6" hidden="1" customHeight="1" outlineLevel="1" x14ac:dyDescent="0.3">
      <c r="A82" s="17" t="str">
        <f>IF(K82="","",MAX(A$5:A81)+1)</f>
        <v/>
      </c>
      <c r="B82" s="169"/>
      <c r="C82" s="123" t="s">
        <v>254</v>
      </c>
      <c r="E82" s="57">
        <v>27</v>
      </c>
      <c r="F82" s="57" t="s">
        <v>17</v>
      </c>
      <c r="G82" s="57">
        <v>11</v>
      </c>
      <c r="H82" s="58" t="s">
        <v>18</v>
      </c>
      <c r="I82" s="57">
        <f t="shared" si="15"/>
        <v>297</v>
      </c>
      <c r="J82" s="136"/>
      <c r="K82" s="133"/>
      <c r="L82" s="100"/>
      <c r="M82" s="100"/>
      <c r="N82" s="100"/>
      <c r="O82" s="131"/>
    </row>
    <row r="83" spans="1:15" s="120" customFormat="1" ht="13.05" hidden="1" customHeight="1" outlineLevel="1" x14ac:dyDescent="0.3">
      <c r="A83" s="17" t="str">
        <f>IF(K83="","",MAX(A$5:A82)+1)</f>
        <v/>
      </c>
      <c r="B83" s="169"/>
      <c r="C83" s="123"/>
      <c r="E83" s="57"/>
      <c r="F83" s="57"/>
      <c r="G83" s="57"/>
      <c r="H83" s="58"/>
      <c r="I83" s="126">
        <f>SUM(I79:I82)</f>
        <v>1201</v>
      </c>
      <c r="J83" s="136"/>
      <c r="K83" s="133"/>
      <c r="L83" s="100"/>
      <c r="M83" s="100"/>
      <c r="N83" s="100"/>
      <c r="O83" s="131"/>
    </row>
    <row r="84" spans="1:15" s="27" customFormat="1" ht="6.6" customHeight="1" x14ac:dyDescent="0.3">
      <c r="A84" s="17" t="str">
        <f>IF(K84="","",MAX(A$5:A83)+1)</f>
        <v/>
      </c>
      <c r="B84" s="16"/>
      <c r="C84" s="41"/>
      <c r="D84" s="26"/>
      <c r="E84" s="26"/>
      <c r="F84" s="26"/>
      <c r="G84" s="30"/>
      <c r="H84" s="26"/>
      <c r="I84" s="26"/>
      <c r="J84" s="51"/>
      <c r="K84" s="88"/>
      <c r="L84" s="47"/>
      <c r="M84" s="18"/>
      <c r="N84" s="18"/>
      <c r="O84" s="79"/>
    </row>
    <row r="85" spans="1:15" s="27" customFormat="1" ht="21" customHeight="1" x14ac:dyDescent="0.3">
      <c r="A85" s="17">
        <f>IF(K85="","",MAX(A$5:A84)+1)</f>
        <v>35</v>
      </c>
      <c r="B85" s="16"/>
      <c r="C85" s="187" t="s">
        <v>239</v>
      </c>
      <c r="D85" s="188"/>
      <c r="E85" s="188"/>
      <c r="F85" s="188"/>
      <c r="G85" s="188"/>
      <c r="H85" s="188"/>
      <c r="I85" s="188"/>
      <c r="J85" s="189"/>
      <c r="K85" s="88" t="s">
        <v>15</v>
      </c>
      <c r="L85" s="18">
        <v>1</v>
      </c>
      <c r="M85" s="18"/>
      <c r="N85" s="18">
        <f>+M85*L85</f>
        <v>0</v>
      </c>
      <c r="O85" s="79"/>
    </row>
    <row r="86" spans="1:15" s="27" customFormat="1" ht="6" customHeight="1" x14ac:dyDescent="0.3">
      <c r="A86" s="17" t="str">
        <f>IF(K86="","",MAX(A$5:A85)+1)</f>
        <v/>
      </c>
      <c r="B86" s="16"/>
      <c r="C86" s="29"/>
      <c r="D86" s="26"/>
      <c r="E86" s="26"/>
      <c r="F86" s="26"/>
      <c r="G86" s="30"/>
      <c r="H86" s="26"/>
      <c r="I86" s="26"/>
      <c r="J86" s="51"/>
      <c r="K86" s="88"/>
      <c r="L86" s="18"/>
      <c r="M86" s="18"/>
      <c r="N86" s="18"/>
      <c r="O86" s="79"/>
    </row>
    <row r="87" spans="1:15" s="27" customFormat="1" ht="15" customHeight="1" x14ac:dyDescent="0.3">
      <c r="A87" s="17" t="str">
        <f>IF(K87="","",MAX(A$5:A86)+1)</f>
        <v/>
      </c>
      <c r="B87" s="16" t="s">
        <v>225</v>
      </c>
      <c r="C87" s="28" t="s">
        <v>193</v>
      </c>
      <c r="D87" s="26"/>
      <c r="E87" s="26"/>
      <c r="F87" s="26"/>
      <c r="G87" s="30"/>
      <c r="H87" s="26"/>
      <c r="J87" s="51"/>
      <c r="K87" s="88"/>
      <c r="L87" s="47"/>
      <c r="M87" s="18"/>
      <c r="N87" s="18">
        <f t="shared" ref="N87" si="16">+M87*L87</f>
        <v>0</v>
      </c>
      <c r="O87" s="79"/>
    </row>
    <row r="88" spans="1:15" s="27" customFormat="1" ht="15" customHeight="1" x14ac:dyDescent="0.3">
      <c r="A88" s="17" t="str">
        <f>IF(K88="","",MAX(A$5:A87)+1)</f>
        <v/>
      </c>
      <c r="B88" s="16"/>
      <c r="C88" s="115" t="s">
        <v>178</v>
      </c>
      <c r="D88" s="26"/>
      <c r="E88" s="26"/>
      <c r="F88" s="26"/>
      <c r="G88" s="30"/>
      <c r="H88" s="26"/>
      <c r="I88" s="26"/>
      <c r="J88" s="51"/>
      <c r="K88" s="88"/>
      <c r="L88" s="47"/>
      <c r="M88" s="18"/>
      <c r="N88" s="18"/>
      <c r="O88" s="4"/>
    </row>
    <row r="89" spans="1:15" s="27" customFormat="1" ht="15" customHeight="1" x14ac:dyDescent="0.3">
      <c r="A89" s="17">
        <f>IF(K89="","",MAX(A$5:A88)+1)</f>
        <v>36</v>
      </c>
      <c r="B89" s="16"/>
      <c r="C89" s="116" t="s">
        <v>179</v>
      </c>
      <c r="D89" s="26"/>
      <c r="E89" s="26"/>
      <c r="F89" s="26"/>
      <c r="G89" s="30"/>
      <c r="H89" s="26"/>
      <c r="J89" s="51"/>
      <c r="K89" s="88" t="s">
        <v>32</v>
      </c>
      <c r="L89" s="47">
        <v>1</v>
      </c>
      <c r="M89" s="18"/>
      <c r="N89" s="18">
        <f>+M89*L89</f>
        <v>0</v>
      </c>
      <c r="O89" s="79"/>
    </row>
    <row r="90" spans="1:15" s="27" customFormat="1" ht="15" customHeight="1" x14ac:dyDescent="0.3">
      <c r="A90" s="17" t="str">
        <f>IF(K90="","",MAX(A$5:A89)+1)</f>
        <v/>
      </c>
      <c r="B90" s="16"/>
      <c r="C90" s="115" t="s">
        <v>197</v>
      </c>
      <c r="D90" s="26"/>
      <c r="E90" s="26"/>
      <c r="F90" s="26"/>
      <c r="G90" s="30"/>
      <c r="H90" s="26"/>
      <c r="I90" s="26"/>
      <c r="J90" s="51"/>
      <c r="K90" s="88"/>
      <c r="L90" s="18"/>
      <c r="M90" s="18"/>
      <c r="N90" s="18"/>
      <c r="O90" s="4"/>
    </row>
    <row r="91" spans="1:15" s="27" customFormat="1" ht="15" customHeight="1" x14ac:dyDescent="0.3">
      <c r="A91" s="17" t="str">
        <f>IF(K91="","",MAX(A$5:A90)+1)</f>
        <v/>
      </c>
      <c r="B91" s="16"/>
      <c r="C91" s="116" t="s">
        <v>161</v>
      </c>
      <c r="D91" s="26"/>
      <c r="E91" s="26"/>
      <c r="F91" s="26"/>
      <c r="G91" s="30"/>
      <c r="H91" s="26"/>
      <c r="I91" s="26"/>
      <c r="J91" s="51"/>
      <c r="K91" s="88"/>
      <c r="L91" s="18"/>
      <c r="M91" s="18"/>
      <c r="N91" s="18"/>
      <c r="O91" s="4"/>
    </row>
    <row r="92" spans="1:15" s="27" customFormat="1" ht="15" customHeight="1" x14ac:dyDescent="0.3">
      <c r="A92" s="17">
        <f>IF(K92="","",MAX(A$5:A91)+1)</f>
        <v>37</v>
      </c>
      <c r="B92" s="16"/>
      <c r="C92" s="159" t="s">
        <v>163</v>
      </c>
      <c r="D92" s="26"/>
      <c r="E92" s="26"/>
      <c r="F92" s="26"/>
      <c r="G92" s="30"/>
      <c r="H92" s="26"/>
      <c r="I92" s="26"/>
      <c r="J92" s="51"/>
      <c r="K92" s="88" t="s">
        <v>15</v>
      </c>
      <c r="L92" s="18">
        <v>1</v>
      </c>
      <c r="M92" s="18"/>
      <c r="N92" s="18">
        <f t="shared" ref="N92:N93" si="17">+M92*L92</f>
        <v>0</v>
      </c>
      <c r="O92" s="4"/>
    </row>
    <row r="93" spans="1:15" s="27" customFormat="1" ht="15" customHeight="1" x14ac:dyDescent="0.3">
      <c r="A93" s="17">
        <f>IF(K93="","",MAX(A$5:A92)+1)</f>
        <v>38</v>
      </c>
      <c r="B93" s="16"/>
      <c r="C93" s="159" t="s">
        <v>164</v>
      </c>
      <c r="D93" s="26"/>
      <c r="E93" s="26"/>
      <c r="F93" s="26"/>
      <c r="G93" s="30"/>
      <c r="H93" s="26"/>
      <c r="I93" s="26"/>
      <c r="J93" s="51"/>
      <c r="K93" s="88" t="s">
        <v>15</v>
      </c>
      <c r="L93" s="18">
        <v>1</v>
      </c>
      <c r="M93" s="18"/>
      <c r="N93" s="18">
        <f t="shared" si="17"/>
        <v>0</v>
      </c>
      <c r="O93" s="4"/>
    </row>
    <row r="94" spans="1:15" s="27" customFormat="1" ht="15" customHeight="1" x14ac:dyDescent="0.3">
      <c r="A94" s="17" t="str">
        <f>IF(K94="","",MAX(A$5:A93)+1)</f>
        <v/>
      </c>
      <c r="B94" s="16"/>
      <c r="C94" s="116" t="s">
        <v>162</v>
      </c>
      <c r="D94" s="26"/>
      <c r="E94" s="26"/>
      <c r="F94" s="26"/>
      <c r="G94" s="30"/>
      <c r="H94" s="26"/>
      <c r="I94" s="26"/>
      <c r="J94" s="51"/>
      <c r="K94" s="88"/>
      <c r="L94" s="18"/>
      <c r="M94" s="18"/>
      <c r="N94" s="18"/>
      <c r="O94" s="4"/>
    </row>
    <row r="95" spans="1:15" s="27" customFormat="1" ht="15" customHeight="1" x14ac:dyDescent="0.3">
      <c r="A95" s="17">
        <f>IF(K95="","",MAX(A$5:A94)+1)</f>
        <v>39</v>
      </c>
      <c r="B95" s="16"/>
      <c r="C95" s="159" t="s">
        <v>166</v>
      </c>
      <c r="D95" s="26"/>
      <c r="E95" s="26"/>
      <c r="F95" s="26"/>
      <c r="G95" s="30"/>
      <c r="H95" s="26"/>
      <c r="I95" s="26"/>
      <c r="J95" s="51"/>
      <c r="K95" s="88" t="s">
        <v>15</v>
      </c>
      <c r="L95" s="18">
        <v>1</v>
      </c>
      <c r="M95" s="18"/>
      <c r="N95" s="18">
        <f t="shared" ref="N95:N96" si="18">+M95*L95</f>
        <v>0</v>
      </c>
      <c r="O95" s="4"/>
    </row>
    <row r="96" spans="1:15" s="27" customFormat="1" ht="15" customHeight="1" x14ac:dyDescent="0.3">
      <c r="A96" s="17">
        <f>IF(K96="","",MAX(A$5:A95)+1)</f>
        <v>40</v>
      </c>
      <c r="B96" s="16"/>
      <c r="C96" s="159" t="s">
        <v>164</v>
      </c>
      <c r="D96" s="26"/>
      <c r="E96" s="26"/>
      <c r="F96" s="26"/>
      <c r="G96" s="30"/>
      <c r="H96" s="26"/>
      <c r="I96" s="26"/>
      <c r="J96" s="51"/>
      <c r="K96" s="88" t="s">
        <v>15</v>
      </c>
      <c r="L96" s="18">
        <v>1</v>
      </c>
      <c r="M96" s="18"/>
      <c r="N96" s="18">
        <f t="shared" si="18"/>
        <v>0</v>
      </c>
      <c r="O96" s="4"/>
    </row>
    <row r="97" spans="1:15" s="27" customFormat="1" ht="15" customHeight="1" x14ac:dyDescent="0.3">
      <c r="A97" s="17">
        <f>IF(K97="","",MAX(A$5:A96)+1)</f>
        <v>41</v>
      </c>
      <c r="B97" s="16"/>
      <c r="C97" s="159" t="s">
        <v>165</v>
      </c>
      <c r="D97" s="26"/>
      <c r="E97" s="26"/>
      <c r="F97" s="26"/>
      <c r="G97" s="30"/>
      <c r="H97" s="26"/>
      <c r="I97" s="26"/>
      <c r="J97" s="51"/>
      <c r="K97" s="88" t="s">
        <v>15</v>
      </c>
      <c r="L97" s="18">
        <v>1</v>
      </c>
      <c r="M97" s="18"/>
      <c r="N97" s="18">
        <f t="shared" ref="N97" si="19">+M97*L97</f>
        <v>0</v>
      </c>
      <c r="O97" s="4"/>
    </row>
    <row r="98" spans="1:15" s="27" customFormat="1" ht="15" customHeight="1" x14ac:dyDescent="0.3">
      <c r="A98" s="17" t="str">
        <f>IF(K98="","",MAX(A$5:A97)+1)</f>
        <v/>
      </c>
      <c r="B98" s="16"/>
      <c r="C98" s="29"/>
      <c r="D98" s="26"/>
      <c r="E98" s="26"/>
      <c r="F98" s="26"/>
      <c r="G98" s="30"/>
      <c r="H98" s="26"/>
      <c r="I98" s="26"/>
      <c r="J98" s="51"/>
      <c r="K98" s="88"/>
      <c r="L98" s="18"/>
      <c r="M98" s="18"/>
      <c r="N98" s="18"/>
      <c r="O98" s="79"/>
    </row>
    <row r="99" spans="1:15" s="27" customFormat="1" ht="15" customHeight="1" x14ac:dyDescent="0.3">
      <c r="A99" s="17" t="str">
        <f>IF(K99="","",MAX(A$5:A98)+1)</f>
        <v/>
      </c>
      <c r="B99" s="16" t="s">
        <v>224</v>
      </c>
      <c r="C99" s="25" t="s">
        <v>19</v>
      </c>
      <c r="D99" s="26"/>
      <c r="E99" s="26"/>
      <c r="F99" s="26"/>
      <c r="G99" s="26"/>
      <c r="H99" s="26"/>
      <c r="I99" s="26"/>
      <c r="J99" s="51"/>
      <c r="K99" s="88"/>
      <c r="L99" s="18"/>
      <c r="M99" s="18"/>
      <c r="N99" s="18"/>
      <c r="O99" s="79"/>
    </row>
    <row r="100" spans="1:15" s="27" customFormat="1" ht="15" customHeight="1" x14ac:dyDescent="0.3">
      <c r="A100" s="17" t="str">
        <f>IF(K100="","",MAX(A$5:A99)+1)</f>
        <v/>
      </c>
      <c r="B100" s="16"/>
      <c r="C100" s="107" t="s">
        <v>14</v>
      </c>
      <c r="I100" s="92"/>
      <c r="J100" s="82"/>
      <c r="K100" s="88"/>
      <c r="L100" s="18"/>
      <c r="M100" s="18"/>
      <c r="N100" s="18">
        <f t="shared" ref="N100" si="20">+M100*L100</f>
        <v>0</v>
      </c>
      <c r="O100" s="79"/>
    </row>
    <row r="101" spans="1:15" s="27" customFormat="1" ht="15" customHeight="1" collapsed="1" x14ac:dyDescent="0.3">
      <c r="A101" s="17">
        <f>IF(K101="","",MAX(A$5:A100)+1)</f>
        <v>42</v>
      </c>
      <c r="B101" s="16"/>
      <c r="C101" s="28" t="s">
        <v>36</v>
      </c>
      <c r="D101" s="26"/>
      <c r="E101" s="26"/>
      <c r="F101" s="26"/>
      <c r="G101" s="30"/>
      <c r="H101" s="26"/>
      <c r="I101" s="26"/>
      <c r="J101" s="51"/>
      <c r="K101" s="88" t="s">
        <v>15</v>
      </c>
      <c r="L101" s="18">
        <v>1</v>
      </c>
      <c r="M101" s="18"/>
      <c r="N101" s="18">
        <f>+M101*L101</f>
        <v>0</v>
      </c>
      <c r="O101" s="79"/>
    </row>
    <row r="102" spans="1:15" s="101" customFormat="1" ht="13.05" hidden="1" customHeight="1" outlineLevel="1" x14ac:dyDescent="0.3">
      <c r="A102" s="17" t="str">
        <f>IF(K102="","",MAX(A$5:A101)+1)</f>
        <v/>
      </c>
      <c r="B102" s="16"/>
      <c r="C102" s="137" t="s">
        <v>63</v>
      </c>
      <c r="D102" s="160"/>
      <c r="E102" s="134">
        <f>0.7*2+1.4*2</f>
        <v>4.1999999999999993</v>
      </c>
      <c r="F102" s="134" t="s">
        <v>17</v>
      </c>
      <c r="G102" s="134">
        <v>2.5</v>
      </c>
      <c r="H102" s="99" t="s">
        <v>18</v>
      </c>
      <c r="I102" s="59">
        <f t="shared" ref="I102:I112" si="21">G102*E102</f>
        <v>10.499999999999998</v>
      </c>
      <c r="J102" s="135"/>
      <c r="K102" s="133"/>
      <c r="L102" s="100"/>
      <c r="M102" s="100"/>
      <c r="N102" s="100"/>
      <c r="O102" s="141"/>
    </row>
    <row r="103" spans="1:15" s="101" customFormat="1" ht="13.05" hidden="1" customHeight="1" outlineLevel="1" x14ac:dyDescent="0.3">
      <c r="A103" s="17" t="str">
        <f>IF(K103="","",MAX(A$5:A102)+1)</f>
        <v/>
      </c>
      <c r="B103" s="16"/>
      <c r="C103" s="137" t="s">
        <v>64</v>
      </c>
      <c r="D103" s="132"/>
      <c r="E103" s="59">
        <f>1.3*2+0.65*2</f>
        <v>3.9000000000000004</v>
      </c>
      <c r="F103" s="99" t="s">
        <v>17</v>
      </c>
      <c r="G103" s="59">
        <v>5</v>
      </c>
      <c r="H103" s="99" t="s">
        <v>18</v>
      </c>
      <c r="I103" s="59">
        <f t="shared" si="21"/>
        <v>19.5</v>
      </c>
      <c r="J103" s="135"/>
      <c r="K103" s="133"/>
      <c r="L103" s="100"/>
      <c r="M103" s="100"/>
      <c r="N103" s="100"/>
      <c r="O103" s="141"/>
    </row>
    <row r="104" spans="1:15" s="161" customFormat="1" ht="13.05" hidden="1" customHeight="1" outlineLevel="1" x14ac:dyDescent="0.3">
      <c r="A104" s="17" t="str">
        <f>IF(K104="","",MAX(A$5:A103)+1)</f>
        <v/>
      </c>
      <c r="B104" s="16"/>
      <c r="C104" s="137" t="s">
        <v>65</v>
      </c>
      <c r="E104" s="59">
        <f>1.75*2+0.75*2</f>
        <v>5</v>
      </c>
      <c r="F104" s="99" t="s">
        <v>17</v>
      </c>
      <c r="G104" s="59">
        <v>5</v>
      </c>
      <c r="H104" s="99" t="s">
        <v>18</v>
      </c>
      <c r="I104" s="59">
        <f t="shared" si="21"/>
        <v>25</v>
      </c>
      <c r="J104" s="135"/>
      <c r="K104" s="133"/>
      <c r="L104" s="100"/>
      <c r="M104" s="100"/>
      <c r="N104" s="100"/>
      <c r="O104" s="162"/>
    </row>
    <row r="105" spans="1:15" s="101" customFormat="1" ht="13.05" hidden="1" customHeight="1" outlineLevel="1" x14ac:dyDescent="0.3">
      <c r="A105" s="17" t="str">
        <f>IF(K105="","",MAX(A$5:A104)+1)</f>
        <v/>
      </c>
      <c r="B105" s="16"/>
      <c r="C105" s="137" t="s">
        <v>66</v>
      </c>
      <c r="D105" s="160"/>
      <c r="E105" s="59">
        <f>0.45*4</f>
        <v>1.8</v>
      </c>
      <c r="F105" s="99" t="s">
        <v>17</v>
      </c>
      <c r="G105" s="59">
        <v>1.7</v>
      </c>
      <c r="H105" s="99" t="s">
        <v>18</v>
      </c>
      <c r="I105" s="59">
        <f t="shared" si="21"/>
        <v>3.06</v>
      </c>
      <c r="J105" s="135"/>
      <c r="K105" s="133"/>
      <c r="L105" s="100"/>
      <c r="M105" s="100"/>
      <c r="N105" s="100"/>
      <c r="O105" s="141"/>
    </row>
    <row r="106" spans="1:15" s="161" customFormat="1" ht="13.05" hidden="1" customHeight="1" outlineLevel="1" x14ac:dyDescent="0.3">
      <c r="A106" s="17" t="str">
        <f>IF(K106="","",MAX(A$5:A105)+1)</f>
        <v/>
      </c>
      <c r="B106" s="16"/>
      <c r="C106" s="137" t="s">
        <v>67</v>
      </c>
      <c r="E106" s="59">
        <f>2.8*2+0.85*2</f>
        <v>7.3</v>
      </c>
      <c r="F106" s="99" t="s">
        <v>17</v>
      </c>
      <c r="G106" s="59">
        <v>2.1</v>
      </c>
      <c r="H106" s="99" t="s">
        <v>18</v>
      </c>
      <c r="I106" s="59">
        <f t="shared" si="21"/>
        <v>15.33</v>
      </c>
      <c r="J106" s="135"/>
      <c r="K106" s="133"/>
      <c r="L106" s="100"/>
      <c r="M106" s="100"/>
      <c r="N106" s="100"/>
      <c r="O106" s="162"/>
    </row>
    <row r="107" spans="1:15" s="161" customFormat="1" ht="13.05" hidden="1" customHeight="1" outlineLevel="1" x14ac:dyDescent="0.3">
      <c r="A107" s="17" t="str">
        <f>IF(K107="","",MAX(A$5:A106)+1)</f>
        <v/>
      </c>
      <c r="B107" s="16"/>
      <c r="C107" s="137" t="s">
        <v>68</v>
      </c>
      <c r="E107" s="59">
        <f>1.3*2+1.05*2</f>
        <v>4.7</v>
      </c>
      <c r="F107" s="99" t="s">
        <v>17</v>
      </c>
      <c r="G107" s="59">
        <v>1.05</v>
      </c>
      <c r="H107" s="99" t="s">
        <v>18</v>
      </c>
      <c r="I107" s="59">
        <f t="shared" si="21"/>
        <v>4.9350000000000005</v>
      </c>
      <c r="J107" s="135"/>
      <c r="K107" s="133"/>
      <c r="L107" s="100"/>
      <c r="M107" s="100"/>
      <c r="N107" s="100"/>
      <c r="O107" s="162"/>
    </row>
    <row r="108" spans="1:15" s="101" customFormat="1" ht="13.05" hidden="1" customHeight="1" outlineLevel="1" x14ac:dyDescent="0.3">
      <c r="A108" s="17" t="str">
        <f>IF(K108="","",MAX(A$5:A107)+1)</f>
        <v/>
      </c>
      <c r="B108" s="16"/>
      <c r="C108" s="137" t="s">
        <v>71</v>
      </c>
      <c r="E108" s="59">
        <f>2.15*2+0.8*2</f>
        <v>5.9</v>
      </c>
      <c r="F108" s="59" t="s">
        <v>17</v>
      </c>
      <c r="G108" s="59">
        <v>5</v>
      </c>
      <c r="H108" s="59" t="s">
        <v>18</v>
      </c>
      <c r="I108" s="59">
        <f t="shared" si="21"/>
        <v>29.5</v>
      </c>
      <c r="J108" s="135"/>
      <c r="K108" s="133"/>
      <c r="L108" s="163"/>
      <c r="M108" s="100"/>
      <c r="N108" s="100"/>
      <c r="O108" s="141"/>
    </row>
    <row r="109" spans="1:15" s="101" customFormat="1" ht="13.05" hidden="1" customHeight="1" outlineLevel="1" x14ac:dyDescent="0.3">
      <c r="A109" s="17" t="str">
        <f>IF(K109="","",MAX(A$5:A108)+1)</f>
        <v/>
      </c>
      <c r="B109" s="16"/>
      <c r="C109" s="137" t="s">
        <v>72</v>
      </c>
      <c r="E109" s="59">
        <f>1.4*2+0.8*2</f>
        <v>4.4000000000000004</v>
      </c>
      <c r="F109" s="59" t="s">
        <v>17</v>
      </c>
      <c r="G109" s="59">
        <f>3</f>
        <v>3</v>
      </c>
      <c r="H109" s="59" t="s">
        <v>18</v>
      </c>
      <c r="I109" s="59">
        <f t="shared" si="21"/>
        <v>13.200000000000001</v>
      </c>
      <c r="J109" s="135"/>
      <c r="K109" s="133"/>
      <c r="L109" s="163"/>
      <c r="M109" s="100"/>
      <c r="N109" s="100"/>
      <c r="O109" s="141"/>
    </row>
    <row r="110" spans="1:15" s="161" customFormat="1" ht="13.05" hidden="1" customHeight="1" outlineLevel="1" x14ac:dyDescent="0.3">
      <c r="A110" s="17" t="str">
        <f>IF(K110="","",MAX(A$5:A109)+1)</f>
        <v/>
      </c>
      <c r="B110" s="16"/>
      <c r="C110" s="137" t="s">
        <v>73</v>
      </c>
      <c r="E110" s="59">
        <f>1.8*2+0.9*2</f>
        <v>5.4</v>
      </c>
      <c r="F110" s="99" t="s">
        <v>17</v>
      </c>
      <c r="G110" s="59">
        <v>2.7</v>
      </c>
      <c r="H110" s="99" t="s">
        <v>18</v>
      </c>
      <c r="I110" s="59">
        <f t="shared" si="21"/>
        <v>14.580000000000002</v>
      </c>
      <c r="J110" s="135"/>
      <c r="K110" s="133"/>
      <c r="L110" s="100"/>
      <c r="M110" s="100"/>
      <c r="N110" s="100"/>
      <c r="O110" s="162"/>
    </row>
    <row r="111" spans="1:15" s="101" customFormat="1" ht="13.05" hidden="1" customHeight="1" outlineLevel="1" x14ac:dyDescent="0.3">
      <c r="A111" s="17" t="str">
        <f>IF(K111="","",MAX(A$5:A110)+1)</f>
        <v/>
      </c>
      <c r="B111" s="16"/>
      <c r="C111" s="137" t="s">
        <v>74</v>
      </c>
      <c r="E111" s="59">
        <f>2*2+1.5*2</f>
        <v>7</v>
      </c>
      <c r="F111" s="59" t="s">
        <v>17</v>
      </c>
      <c r="G111" s="59">
        <v>2.1</v>
      </c>
      <c r="H111" s="59" t="s">
        <v>18</v>
      </c>
      <c r="I111" s="59">
        <f t="shared" si="21"/>
        <v>14.700000000000001</v>
      </c>
      <c r="J111" s="135"/>
      <c r="K111" s="133"/>
      <c r="L111" s="163"/>
      <c r="M111" s="100"/>
      <c r="N111" s="100"/>
      <c r="O111" s="141"/>
    </row>
    <row r="112" spans="1:15" s="161" customFormat="1" ht="13.05" hidden="1" customHeight="1" outlineLevel="1" x14ac:dyDescent="0.3">
      <c r="A112" s="17" t="str">
        <f>IF(K112="","",MAX(A$5:A111)+1)</f>
        <v/>
      </c>
      <c r="B112" s="16"/>
      <c r="C112" s="137" t="s">
        <v>75</v>
      </c>
      <c r="E112" s="59">
        <f>1.85*2+1.25*2</f>
        <v>6.2</v>
      </c>
      <c r="F112" s="99" t="s">
        <v>17</v>
      </c>
      <c r="G112" s="59">
        <v>2.8</v>
      </c>
      <c r="H112" s="99" t="s">
        <v>18</v>
      </c>
      <c r="I112" s="59">
        <f t="shared" si="21"/>
        <v>17.36</v>
      </c>
      <c r="J112" s="135"/>
      <c r="K112" s="133"/>
      <c r="L112" s="100"/>
      <c r="M112" s="100"/>
      <c r="N112" s="100"/>
      <c r="O112" s="162"/>
    </row>
    <row r="113" spans="1:15" s="101" customFormat="1" ht="13.05" hidden="1" customHeight="1" outlineLevel="1" x14ac:dyDescent="0.3">
      <c r="A113" s="17" t="str">
        <f>IF(K113="","",MAX(A$5:A112)+1)</f>
        <v/>
      </c>
      <c r="B113" s="16"/>
      <c r="C113" s="137" t="s">
        <v>108</v>
      </c>
      <c r="E113" s="59">
        <f>1.6*2+1*2</f>
        <v>5.2</v>
      </c>
      <c r="F113" s="59" t="s">
        <v>17</v>
      </c>
      <c r="G113" s="59">
        <v>5.4</v>
      </c>
      <c r="H113" s="59" t="s">
        <v>18</v>
      </c>
      <c r="I113" s="59">
        <f t="shared" ref="I113:I114" si="22">G113*E113</f>
        <v>28.080000000000002</v>
      </c>
      <c r="J113" s="135"/>
      <c r="K113" s="133"/>
      <c r="L113" s="163"/>
      <c r="M113" s="100"/>
      <c r="N113" s="100"/>
      <c r="O113" s="141"/>
    </row>
    <row r="114" spans="1:15" s="101" customFormat="1" ht="13.05" hidden="1" customHeight="1" outlineLevel="1" x14ac:dyDescent="0.3">
      <c r="A114" s="17" t="str">
        <f>IF(K114="","",MAX(A$5:A113)+1)</f>
        <v/>
      </c>
      <c r="B114" s="16"/>
      <c r="C114" s="137" t="s">
        <v>109</v>
      </c>
      <c r="E114" s="59">
        <f>0.65*4</f>
        <v>2.6</v>
      </c>
      <c r="F114" s="59" t="s">
        <v>17</v>
      </c>
      <c r="G114" s="59">
        <v>1.2</v>
      </c>
      <c r="H114" s="59" t="s">
        <v>18</v>
      </c>
      <c r="I114" s="59">
        <f t="shared" si="22"/>
        <v>3.12</v>
      </c>
      <c r="J114" s="135"/>
      <c r="K114" s="133"/>
      <c r="L114" s="163"/>
      <c r="M114" s="100"/>
      <c r="N114" s="100"/>
      <c r="O114" s="141"/>
    </row>
    <row r="115" spans="1:15" s="120" customFormat="1" ht="13.05" hidden="1" customHeight="1" outlineLevel="1" x14ac:dyDescent="0.3">
      <c r="A115" s="17" t="str">
        <f>IF(K115="","",MAX(A$5:A114)+1)</f>
        <v/>
      </c>
      <c r="B115" s="169"/>
      <c r="E115" s="57"/>
      <c r="F115" s="57"/>
      <c r="G115" s="57"/>
      <c r="H115" s="58"/>
      <c r="I115" s="126">
        <f>SUM(I102:I114)</f>
        <v>198.86500000000004</v>
      </c>
      <c r="J115" s="136"/>
      <c r="K115" s="133"/>
      <c r="L115" s="100"/>
      <c r="M115" s="100"/>
      <c r="N115" s="100"/>
      <c r="O115" s="131"/>
    </row>
    <row r="116" spans="1:15" s="27" customFormat="1" ht="15" customHeight="1" x14ac:dyDescent="0.3">
      <c r="A116" s="17" t="str">
        <f>IF(K116="","",MAX(A$5:A115)+1)</f>
        <v/>
      </c>
      <c r="B116" s="16"/>
      <c r="D116" s="26"/>
      <c r="E116" s="26"/>
      <c r="F116" s="26"/>
      <c r="G116" s="30"/>
      <c r="H116" s="26"/>
      <c r="I116" s="26"/>
      <c r="J116" s="51"/>
      <c r="K116" s="88"/>
      <c r="L116" s="18"/>
      <c r="M116" s="18"/>
      <c r="N116" s="18"/>
      <c r="O116" s="79"/>
    </row>
    <row r="117" spans="1:15" s="27" customFormat="1" ht="15" customHeight="1" x14ac:dyDescent="0.3">
      <c r="A117" s="17" t="str">
        <f>IF(K117="","",MAX(A$5:A116)+1)</f>
        <v/>
      </c>
      <c r="B117" s="16" t="s">
        <v>230</v>
      </c>
      <c r="C117" s="25" t="s">
        <v>227</v>
      </c>
      <c r="D117" s="26"/>
      <c r="E117" s="26"/>
      <c r="F117" s="26"/>
      <c r="G117" s="26"/>
      <c r="H117" s="26"/>
      <c r="I117" s="26"/>
      <c r="J117" s="51"/>
      <c r="K117" s="88"/>
      <c r="L117" s="18"/>
      <c r="M117" s="18"/>
      <c r="N117" s="18"/>
      <c r="O117" s="79"/>
    </row>
    <row r="118" spans="1:15" s="27" customFormat="1" ht="15" customHeight="1" x14ac:dyDescent="0.3">
      <c r="A118" s="17" t="str">
        <f>IF(K118="","",MAX(A$5:A117)+1)</f>
        <v/>
      </c>
      <c r="B118" s="16"/>
      <c r="C118" s="107" t="s">
        <v>228</v>
      </c>
      <c r="D118" s="44"/>
      <c r="E118" s="44"/>
      <c r="F118" s="44"/>
      <c r="G118" s="44"/>
      <c r="H118" s="44"/>
      <c r="I118" s="114"/>
      <c r="J118" s="81"/>
      <c r="K118" s="88"/>
      <c r="L118" s="18"/>
      <c r="M118" s="18"/>
      <c r="N118" s="18">
        <f t="shared" ref="N118" si="23">+M118*L118</f>
        <v>0</v>
      </c>
      <c r="O118" s="79"/>
    </row>
    <row r="119" spans="1:15" s="27" customFormat="1" ht="15" customHeight="1" x14ac:dyDescent="0.3">
      <c r="A119" s="17">
        <f>IF(K119="","",MAX(A$5:A118)+1)</f>
        <v>43</v>
      </c>
      <c r="B119" s="16"/>
      <c r="C119" s="96" t="s">
        <v>10</v>
      </c>
      <c r="D119" s="80"/>
      <c r="E119" s="80"/>
      <c r="F119" s="80"/>
      <c r="G119" s="80"/>
      <c r="H119" s="80"/>
      <c r="I119" s="80"/>
      <c r="J119" s="52"/>
      <c r="K119" s="88" t="s">
        <v>15</v>
      </c>
      <c r="L119" s="18">
        <v>3</v>
      </c>
      <c r="M119" s="18"/>
      <c r="N119" s="18">
        <f>+M119*L119</f>
        <v>0</v>
      </c>
      <c r="O119" s="79"/>
    </row>
    <row r="120" spans="1:15" s="27" customFormat="1" ht="15" customHeight="1" x14ac:dyDescent="0.3">
      <c r="A120" s="17">
        <f>IF(K120="","",MAX(A$5:A119)+1)</f>
        <v>44</v>
      </c>
      <c r="B120" s="16"/>
      <c r="C120" s="96" t="s">
        <v>16</v>
      </c>
      <c r="D120" s="80"/>
      <c r="E120" s="80"/>
      <c r="F120" s="80"/>
      <c r="G120" s="80"/>
      <c r="H120" s="80"/>
      <c r="I120" s="80"/>
      <c r="J120" s="52"/>
      <c r="K120" s="88" t="s">
        <v>8</v>
      </c>
      <c r="L120" s="18">
        <f>17*3</f>
        <v>51</v>
      </c>
      <c r="M120" s="18"/>
      <c r="N120" s="18">
        <f t="shared" ref="N120" si="24">+M120*L120</f>
        <v>0</v>
      </c>
      <c r="O120" s="79"/>
    </row>
    <row r="121" spans="1:15" s="27" customFormat="1" ht="15" customHeight="1" x14ac:dyDescent="0.3">
      <c r="A121" s="17">
        <f>IF(K121="","",MAX(A$5:A120)+1)</f>
        <v>45</v>
      </c>
      <c r="B121" s="16"/>
      <c r="C121" s="96" t="s">
        <v>11</v>
      </c>
      <c r="D121" s="43"/>
      <c r="E121" s="43"/>
      <c r="F121" s="43"/>
      <c r="G121" s="80"/>
      <c r="H121" s="80"/>
      <c r="I121" s="80"/>
      <c r="J121" s="52"/>
      <c r="K121" s="88" t="s">
        <v>15</v>
      </c>
      <c r="L121" s="18">
        <v>3</v>
      </c>
      <c r="M121" s="18"/>
      <c r="N121" s="18">
        <f>+M121*L121</f>
        <v>0</v>
      </c>
      <c r="O121" s="79"/>
    </row>
    <row r="122" spans="1:15" s="27" customFormat="1" ht="15" customHeight="1" x14ac:dyDescent="0.3">
      <c r="A122" s="17"/>
      <c r="B122" s="16"/>
      <c r="C122" s="85"/>
      <c r="D122" s="43"/>
      <c r="E122" s="43"/>
      <c r="F122" s="43"/>
      <c r="G122" s="80"/>
      <c r="H122" s="80"/>
      <c r="I122" s="80"/>
      <c r="J122" s="52"/>
      <c r="K122" s="88"/>
      <c r="L122" s="18"/>
      <c r="M122" s="18"/>
      <c r="N122" s="18"/>
      <c r="O122" s="79"/>
    </row>
    <row r="123" spans="1:15" s="27" customFormat="1" ht="15" customHeight="1" x14ac:dyDescent="0.3">
      <c r="A123" s="17"/>
      <c r="B123" s="16" t="s">
        <v>231</v>
      </c>
      <c r="C123" s="25" t="s">
        <v>226</v>
      </c>
      <c r="D123" s="39"/>
      <c r="E123" s="39"/>
      <c r="F123" s="39"/>
      <c r="G123" s="118"/>
      <c r="H123" s="118"/>
      <c r="I123" s="80"/>
      <c r="J123" s="52"/>
      <c r="K123" s="88"/>
      <c r="L123" s="18"/>
      <c r="M123" s="18"/>
      <c r="N123" s="18"/>
      <c r="O123" s="79"/>
    </row>
    <row r="124" spans="1:15" s="27" customFormat="1" ht="15" customHeight="1" x14ac:dyDescent="0.3">
      <c r="A124" s="17" t="str">
        <f>IF(K124="","",MAX(A$5:A121)+1)</f>
        <v/>
      </c>
      <c r="B124" s="16"/>
      <c r="C124" s="27" t="s">
        <v>229</v>
      </c>
      <c r="D124" s="119"/>
      <c r="E124" s="119"/>
      <c r="F124" s="119"/>
      <c r="G124" s="119"/>
      <c r="H124" s="119"/>
      <c r="I124" s="26"/>
      <c r="J124" s="51"/>
      <c r="K124" s="88"/>
      <c r="L124" s="18"/>
      <c r="M124" s="18"/>
      <c r="N124" s="18">
        <f t="shared" ref="N124:N128" si="25">+M124*L124</f>
        <v>0</v>
      </c>
      <c r="O124" s="79"/>
    </row>
    <row r="125" spans="1:15" s="27" customFormat="1" ht="15" customHeight="1" x14ac:dyDescent="0.3">
      <c r="A125" s="17">
        <f>IF(K125="","",MAX(A$5:A124)+1)</f>
        <v>46</v>
      </c>
      <c r="B125" s="16"/>
      <c r="C125" s="96" t="s">
        <v>10</v>
      </c>
      <c r="D125" s="118"/>
      <c r="E125" s="118"/>
      <c r="F125" s="118"/>
      <c r="G125" s="118"/>
      <c r="H125" s="118"/>
      <c r="I125" s="80"/>
      <c r="J125" s="52"/>
      <c r="K125" s="88" t="s">
        <v>15</v>
      </c>
      <c r="L125" s="18">
        <v>2</v>
      </c>
      <c r="M125" s="18"/>
      <c r="N125" s="18">
        <f t="shared" si="25"/>
        <v>0</v>
      </c>
      <c r="O125" s="79"/>
    </row>
    <row r="126" spans="1:15" s="27" customFormat="1" ht="15" customHeight="1" x14ac:dyDescent="0.3">
      <c r="A126" s="17">
        <f>IF(K126="","",MAX(A$5:A125)+1)</f>
        <v>47</v>
      </c>
      <c r="B126" s="16"/>
      <c r="C126" s="96" t="s">
        <v>16</v>
      </c>
      <c r="D126" s="118"/>
      <c r="E126" s="118"/>
      <c r="F126" s="118"/>
      <c r="G126" s="118"/>
      <c r="H126" s="118"/>
      <c r="I126" s="80"/>
      <c r="J126" s="52"/>
      <c r="K126" s="88" t="s">
        <v>8</v>
      </c>
      <c r="L126" s="18">
        <f>17*2</f>
        <v>34</v>
      </c>
      <c r="M126" s="18"/>
      <c r="N126" s="18">
        <f t="shared" si="25"/>
        <v>0</v>
      </c>
      <c r="O126" s="79"/>
    </row>
    <row r="127" spans="1:15" s="27" customFormat="1" ht="15" customHeight="1" x14ac:dyDescent="0.3">
      <c r="A127" s="17">
        <f>IF(K127="","",MAX(A$5:A126)+1)</f>
        <v>48</v>
      </c>
      <c r="B127" s="16"/>
      <c r="C127" s="96" t="s">
        <v>11</v>
      </c>
      <c r="D127" s="39"/>
      <c r="E127" s="39"/>
      <c r="F127" s="39"/>
      <c r="G127" s="118"/>
      <c r="H127" s="118"/>
      <c r="I127" s="80"/>
      <c r="J127" s="52"/>
      <c r="K127" s="88" t="s">
        <v>15</v>
      </c>
      <c r="L127" s="18">
        <v>2</v>
      </c>
      <c r="M127" s="18"/>
      <c r="N127" s="18">
        <f t="shared" si="25"/>
        <v>0</v>
      </c>
      <c r="O127" s="79"/>
    </row>
    <row r="128" spans="1:15" s="27" customFormat="1" ht="15" customHeight="1" x14ac:dyDescent="0.3">
      <c r="A128" s="17" t="str">
        <f>IF(K128="","",MAX(A$5:A127)+1)</f>
        <v/>
      </c>
      <c r="B128" s="16"/>
      <c r="C128" s="85"/>
      <c r="G128" s="80"/>
      <c r="H128" s="80"/>
      <c r="J128" s="52"/>
      <c r="K128" s="88"/>
      <c r="L128" s="18"/>
      <c r="M128" s="18"/>
      <c r="N128" s="18">
        <f t="shared" si="25"/>
        <v>0</v>
      </c>
      <c r="O128" s="79"/>
    </row>
    <row r="129" spans="1:15" s="27" customFormat="1" ht="15" customHeight="1" x14ac:dyDescent="0.3">
      <c r="A129" s="17" t="str">
        <f>IF(K129="","",MAX(A$5:A128)+1)</f>
        <v/>
      </c>
      <c r="B129" s="16" t="s">
        <v>232</v>
      </c>
      <c r="C129" s="25" t="s">
        <v>216</v>
      </c>
      <c r="D129" s="26"/>
      <c r="E129" s="26"/>
      <c r="F129" s="26"/>
      <c r="G129" s="26"/>
      <c r="H129" s="26"/>
      <c r="I129" s="26"/>
      <c r="J129" s="51"/>
      <c r="K129" s="88"/>
      <c r="L129" s="18"/>
      <c r="M129" s="18"/>
      <c r="N129" s="18"/>
      <c r="O129" s="79"/>
    </row>
    <row r="130" spans="1:15" s="27" customFormat="1" ht="15" customHeight="1" x14ac:dyDescent="0.3">
      <c r="A130" s="17" t="str">
        <f>IF(K130="","",MAX(A$5:A129)+1)</f>
        <v/>
      </c>
      <c r="B130" s="16"/>
      <c r="C130" s="73" t="s">
        <v>94</v>
      </c>
      <c r="D130" s="26"/>
      <c r="E130" s="26"/>
      <c r="F130" s="26"/>
      <c r="G130" s="26"/>
      <c r="H130" s="26"/>
      <c r="I130" s="26"/>
      <c r="J130" s="51"/>
      <c r="K130" s="88"/>
      <c r="L130" s="18"/>
      <c r="M130" s="18"/>
      <c r="N130" s="18"/>
      <c r="O130" s="79"/>
    </row>
    <row r="131" spans="1:15" s="27" customFormat="1" ht="15" customHeight="1" x14ac:dyDescent="0.3">
      <c r="A131" s="17">
        <f>IF(K131="","",MAX(A$5:A130)+1)</f>
        <v>49</v>
      </c>
      <c r="B131" s="16"/>
      <c r="C131" s="38" t="s">
        <v>95</v>
      </c>
      <c r="D131" s="26"/>
      <c r="E131" s="26"/>
      <c r="F131" s="26"/>
      <c r="G131" s="120"/>
      <c r="H131" s="121" t="s">
        <v>80</v>
      </c>
      <c r="I131" s="59">
        <v>20</v>
      </c>
      <c r="J131" s="122" t="s">
        <v>25</v>
      </c>
      <c r="K131" s="88" t="s">
        <v>15</v>
      </c>
      <c r="L131" s="18">
        <v>1</v>
      </c>
      <c r="M131" s="18"/>
      <c r="N131" s="18">
        <f>+M131*L131</f>
        <v>0</v>
      </c>
      <c r="O131" s="79"/>
    </row>
    <row r="132" spans="1:15" s="27" customFormat="1" ht="15" customHeight="1" x14ac:dyDescent="0.3">
      <c r="A132" s="17">
        <f>IF(K132="","",MAX(A$5:A131)+1)</f>
        <v>50</v>
      </c>
      <c r="B132" s="16"/>
      <c r="C132" s="38" t="s">
        <v>93</v>
      </c>
      <c r="D132" s="26"/>
      <c r="E132" s="26"/>
      <c r="F132" s="26"/>
      <c r="G132" s="26"/>
      <c r="H132" s="26"/>
      <c r="I132" s="26"/>
      <c r="J132" s="51"/>
      <c r="K132" s="88" t="s">
        <v>15</v>
      </c>
      <c r="L132" s="18">
        <v>1</v>
      </c>
      <c r="M132" s="18"/>
      <c r="N132" s="18">
        <f>+M132*L132</f>
        <v>0</v>
      </c>
      <c r="O132" s="79"/>
    </row>
    <row r="133" spans="1:15" s="27" customFormat="1" ht="15" customHeight="1" x14ac:dyDescent="0.3">
      <c r="A133" s="17" t="str">
        <f>IF(K133="","",MAX(A$5:A132)+1)</f>
        <v/>
      </c>
      <c r="B133" s="16"/>
      <c r="C133" s="73" t="s">
        <v>94</v>
      </c>
      <c r="D133" s="26"/>
      <c r="E133" s="26"/>
      <c r="F133" s="26"/>
      <c r="G133" s="26"/>
      <c r="H133" s="26"/>
      <c r="I133" s="26"/>
      <c r="J133" s="51"/>
      <c r="K133" s="88"/>
      <c r="L133" s="18"/>
      <c r="M133" s="18"/>
      <c r="N133" s="18"/>
      <c r="O133" s="79"/>
    </row>
    <row r="134" spans="1:15" s="27" customFormat="1" ht="15" customHeight="1" x14ac:dyDescent="0.3">
      <c r="A134" s="17">
        <f>IF(K134="","",MAX(A$5:A133)+1)</f>
        <v>51</v>
      </c>
      <c r="B134" s="16"/>
      <c r="C134" s="38" t="s">
        <v>95</v>
      </c>
      <c r="D134" s="26"/>
      <c r="E134" s="26"/>
      <c r="F134" s="26"/>
      <c r="G134" s="120"/>
      <c r="H134" s="121" t="s">
        <v>80</v>
      </c>
      <c r="I134" s="59">
        <v>20</v>
      </c>
      <c r="J134" s="122" t="s">
        <v>25</v>
      </c>
      <c r="K134" s="88" t="s">
        <v>15</v>
      </c>
      <c r="L134" s="18">
        <v>1</v>
      </c>
      <c r="M134" s="18"/>
      <c r="N134" s="18">
        <f>+M134*L134</f>
        <v>0</v>
      </c>
      <c r="O134" s="79"/>
    </row>
    <row r="135" spans="1:15" s="27" customFormat="1" ht="15" customHeight="1" x14ac:dyDescent="0.3">
      <c r="A135" s="17">
        <f>IF(K135="","",MAX(A$5:A134)+1)</f>
        <v>52</v>
      </c>
      <c r="B135" s="16"/>
      <c r="C135" s="38" t="s">
        <v>93</v>
      </c>
      <c r="D135" s="26"/>
      <c r="E135" s="26"/>
      <c r="F135" s="26"/>
      <c r="G135" s="26"/>
      <c r="H135" s="26"/>
      <c r="I135" s="26"/>
      <c r="J135" s="51"/>
      <c r="K135" s="97" t="s">
        <v>41</v>
      </c>
      <c r="L135" s="18"/>
      <c r="M135" s="18"/>
      <c r="N135" s="18">
        <f>+M135*L135</f>
        <v>0</v>
      </c>
      <c r="O135" s="79"/>
    </row>
    <row r="136" spans="1:15" s="27" customFormat="1" ht="15" customHeight="1" x14ac:dyDescent="0.3">
      <c r="A136" s="17" t="str">
        <f>IF(K136="","",MAX(A$5:A135)+1)</f>
        <v/>
      </c>
      <c r="B136" s="16"/>
      <c r="C136" s="117"/>
      <c r="D136" s="39"/>
      <c r="E136" s="39"/>
      <c r="F136" s="39"/>
      <c r="G136" s="118"/>
      <c r="H136" s="118"/>
      <c r="I136" s="80"/>
      <c r="J136" s="52"/>
      <c r="K136" s="88"/>
      <c r="L136" s="18"/>
      <c r="M136" s="18"/>
      <c r="N136" s="18">
        <f t="shared" ref="N136:N144" si="26">+M136*L136</f>
        <v>0</v>
      </c>
      <c r="O136" s="79"/>
    </row>
    <row r="137" spans="1:15" s="27" customFormat="1" ht="15" customHeight="1" x14ac:dyDescent="0.3">
      <c r="A137" s="17" t="str">
        <f>IF(K137="","",MAX(A$5:A136)+1)</f>
        <v/>
      </c>
      <c r="B137" s="16" t="s">
        <v>233</v>
      </c>
      <c r="C137" s="25" t="s">
        <v>79</v>
      </c>
      <c r="D137" s="26"/>
      <c r="E137" s="26"/>
      <c r="F137" s="26"/>
      <c r="G137" s="26"/>
      <c r="H137" s="26"/>
      <c r="I137" s="26"/>
      <c r="J137" s="51"/>
      <c r="K137" s="88"/>
      <c r="L137" s="18"/>
      <c r="M137" s="18"/>
      <c r="N137" s="18"/>
      <c r="O137" s="79"/>
    </row>
    <row r="138" spans="1:15" s="27" customFormat="1" ht="15" customHeight="1" x14ac:dyDescent="0.3">
      <c r="A138" s="17">
        <f>IF(K138="","",MAX(A$5:A137)+1)</f>
        <v>53</v>
      </c>
      <c r="B138" s="16"/>
      <c r="C138" s="96" t="s">
        <v>10</v>
      </c>
      <c r="D138" s="80"/>
      <c r="E138" s="80"/>
      <c r="F138" s="80"/>
      <c r="G138" s="120"/>
      <c r="H138" s="121" t="s">
        <v>80</v>
      </c>
      <c r="I138" s="59">
        <v>210</v>
      </c>
      <c r="J138" s="122" t="s">
        <v>25</v>
      </c>
      <c r="K138" s="88" t="s">
        <v>15</v>
      </c>
      <c r="L138" s="18">
        <v>1</v>
      </c>
      <c r="M138" s="18"/>
      <c r="N138" s="18">
        <f>+M138*L138</f>
        <v>0</v>
      </c>
      <c r="O138" s="79"/>
    </row>
    <row r="139" spans="1:15" s="27" customFormat="1" ht="15" customHeight="1" x14ac:dyDescent="0.3">
      <c r="A139" s="17">
        <f>IF(K139="","",MAX(A$5:A138)+1)</f>
        <v>54</v>
      </c>
      <c r="B139" s="16"/>
      <c r="C139" s="96" t="s">
        <v>16</v>
      </c>
      <c r="D139" s="80"/>
      <c r="E139" s="80"/>
      <c r="F139" s="80"/>
      <c r="G139" s="80"/>
      <c r="H139" s="80"/>
      <c r="I139" s="80"/>
      <c r="J139" s="52"/>
      <c r="K139" s="88" t="s">
        <v>8</v>
      </c>
      <c r="L139" s="18">
        <v>17</v>
      </c>
      <c r="M139" s="18"/>
      <c r="N139" s="18">
        <f>+M139*L139</f>
        <v>0</v>
      </c>
      <c r="O139" s="79"/>
    </row>
    <row r="140" spans="1:15" s="27" customFormat="1" ht="15" customHeight="1" x14ac:dyDescent="0.3">
      <c r="A140" s="17">
        <f>IF(K140="","",MAX(A$5:A139)+1)</f>
        <v>55</v>
      </c>
      <c r="B140" s="16"/>
      <c r="C140" s="96" t="s">
        <v>11</v>
      </c>
      <c r="D140" s="43"/>
      <c r="E140" s="43"/>
      <c r="F140" s="43"/>
      <c r="G140" s="80"/>
      <c r="H140" s="80"/>
      <c r="I140" s="80"/>
      <c r="J140" s="52"/>
      <c r="K140" s="88" t="s">
        <v>15</v>
      </c>
      <c r="L140" s="18">
        <v>1</v>
      </c>
      <c r="M140" s="18"/>
      <c r="N140" s="18">
        <f>+M140*L140</f>
        <v>0</v>
      </c>
      <c r="O140" s="79"/>
    </row>
    <row r="141" spans="1:15" s="27" customFormat="1" ht="15" customHeight="1" x14ac:dyDescent="0.3">
      <c r="A141" s="17" t="str">
        <f>IF(K141="","",MAX(A$5:A140)+1)</f>
        <v/>
      </c>
      <c r="B141" s="16"/>
      <c r="C141" s="117"/>
      <c r="D141" s="39"/>
      <c r="E141" s="39"/>
      <c r="F141" s="39"/>
      <c r="G141" s="118"/>
      <c r="H141" s="118"/>
      <c r="I141" s="80"/>
      <c r="J141" s="52"/>
      <c r="K141" s="88"/>
      <c r="L141" s="18"/>
      <c r="M141" s="18"/>
      <c r="N141" s="18">
        <f>+M141*L141</f>
        <v>0</v>
      </c>
      <c r="O141" s="79"/>
    </row>
    <row r="142" spans="1:15" s="27" customFormat="1" ht="15" customHeight="1" collapsed="1" x14ac:dyDescent="0.3">
      <c r="A142" s="17" t="str">
        <f>IF(K142="","",MAX(A$5:A141)+1)</f>
        <v/>
      </c>
      <c r="B142" s="16" t="s">
        <v>234</v>
      </c>
      <c r="C142" s="25" t="s">
        <v>21</v>
      </c>
      <c r="D142" s="26"/>
      <c r="E142" s="26"/>
      <c r="F142" s="26"/>
      <c r="G142" s="26"/>
      <c r="H142" s="26"/>
      <c r="I142" s="26"/>
      <c r="J142" s="51"/>
      <c r="K142" s="88"/>
      <c r="L142" s="18"/>
      <c r="M142" s="18"/>
      <c r="N142" s="18">
        <f t="shared" si="26"/>
        <v>0</v>
      </c>
      <c r="O142" s="79"/>
    </row>
    <row r="143" spans="1:15" s="27" customFormat="1" ht="15" customHeight="1" x14ac:dyDescent="0.3">
      <c r="A143" s="17" t="str">
        <f>IF(K143="","",MAX(A$5:A142)+1)</f>
        <v/>
      </c>
      <c r="B143" s="16"/>
      <c r="C143" s="27" t="s">
        <v>22</v>
      </c>
      <c r="D143" s="31"/>
      <c r="E143" s="26"/>
      <c r="F143" s="26"/>
      <c r="G143" s="30"/>
      <c r="H143" s="30"/>
      <c r="I143" s="30"/>
      <c r="J143" s="54"/>
      <c r="K143" s="88"/>
      <c r="L143" s="18"/>
      <c r="M143" s="18"/>
      <c r="N143" s="18">
        <f t="shared" si="26"/>
        <v>0</v>
      </c>
      <c r="O143" s="79"/>
    </row>
    <row r="144" spans="1:15" s="27" customFormat="1" ht="15" customHeight="1" x14ac:dyDescent="0.3">
      <c r="A144" s="17">
        <f>IF(K144="","",MAX(A$5:A143)+1)</f>
        <v>56</v>
      </c>
      <c r="B144" s="16"/>
      <c r="C144" s="39" t="s">
        <v>37</v>
      </c>
      <c r="D144" s="31"/>
      <c r="E144" s="26"/>
      <c r="F144" s="26"/>
      <c r="G144" s="30"/>
      <c r="H144" s="30"/>
      <c r="I144" s="30"/>
      <c r="J144" s="54"/>
      <c r="K144" s="88" t="s">
        <v>15</v>
      </c>
      <c r="L144" s="18">
        <v>1</v>
      </c>
      <c r="M144" s="18"/>
      <c r="N144" s="18">
        <f t="shared" si="26"/>
        <v>0</v>
      </c>
      <c r="O144" s="4"/>
    </row>
    <row r="145" spans="1:15" s="27" customFormat="1" ht="15" customHeight="1" collapsed="1" x14ac:dyDescent="0.3">
      <c r="A145" s="17">
        <f>IF(K145="","",MAX(A$5:A144)+1)</f>
        <v>57</v>
      </c>
      <c r="B145" s="16"/>
      <c r="C145" s="39" t="s">
        <v>38</v>
      </c>
      <c r="D145" s="31"/>
      <c r="E145" s="26"/>
      <c r="F145" s="26"/>
      <c r="G145" s="30"/>
      <c r="H145" s="30"/>
      <c r="I145" s="30"/>
      <c r="J145" s="54"/>
      <c r="K145" s="88" t="s">
        <v>15</v>
      </c>
      <c r="L145" s="18">
        <v>1</v>
      </c>
      <c r="M145" s="18"/>
      <c r="N145" s="18">
        <f>+M145*L145</f>
        <v>0</v>
      </c>
      <c r="O145" s="4"/>
    </row>
    <row r="146" spans="1:15" s="120" customFormat="1" ht="13.05" hidden="1" customHeight="1" outlineLevel="1" x14ac:dyDescent="0.3">
      <c r="A146" s="17" t="str">
        <f>IF(K146="","",MAX(A$5:A145)+1)</f>
        <v/>
      </c>
      <c r="B146" s="169"/>
      <c r="C146" s="123" t="s">
        <v>98</v>
      </c>
      <c r="E146" s="57">
        <v>8</v>
      </c>
      <c r="F146" s="57" t="s">
        <v>17</v>
      </c>
      <c r="G146" s="57">
        <v>5</v>
      </c>
      <c r="H146" s="58" t="s">
        <v>18</v>
      </c>
      <c r="I146" s="57">
        <f>+G146*E146</f>
        <v>40</v>
      </c>
      <c r="J146" s="136"/>
      <c r="K146" s="133"/>
      <c r="L146" s="100"/>
      <c r="M146" s="100"/>
      <c r="N146" s="100">
        <f>+M146*L146</f>
        <v>0</v>
      </c>
      <c r="O146" s="132"/>
    </row>
    <row r="147" spans="1:15" s="120" customFormat="1" ht="13.05" hidden="1" customHeight="1" outlineLevel="1" x14ac:dyDescent="0.3">
      <c r="A147" s="17" t="str">
        <f>IF(K147="","",MAX(A$5:A146)+1)</f>
        <v/>
      </c>
      <c r="B147" s="169"/>
      <c r="C147" s="123" t="s">
        <v>172</v>
      </c>
      <c r="E147" s="57">
        <v>5</v>
      </c>
      <c r="F147" s="57" t="s">
        <v>17</v>
      </c>
      <c r="G147" s="57">
        <v>8</v>
      </c>
      <c r="H147" s="58" t="s">
        <v>18</v>
      </c>
      <c r="I147" s="57">
        <f>+G147*E147</f>
        <v>40</v>
      </c>
      <c r="J147" s="136"/>
      <c r="K147" s="133"/>
      <c r="L147" s="100"/>
      <c r="M147" s="100"/>
      <c r="N147" s="100"/>
      <c r="O147" s="132"/>
    </row>
    <row r="148" spans="1:15" s="120" customFormat="1" ht="13.05" hidden="1" customHeight="1" outlineLevel="1" x14ac:dyDescent="0.3">
      <c r="A148" s="17" t="str">
        <f>IF(K148="","",MAX(A$5:A147)+1)</f>
        <v/>
      </c>
      <c r="B148" s="169"/>
      <c r="C148" s="123" t="s">
        <v>174</v>
      </c>
      <c r="E148" s="57">
        <v>24</v>
      </c>
      <c r="F148" s="57" t="s">
        <v>17</v>
      </c>
      <c r="G148" s="57">
        <v>9</v>
      </c>
      <c r="H148" s="58" t="s">
        <v>18</v>
      </c>
      <c r="I148" s="57">
        <f>+G148*E148</f>
        <v>216</v>
      </c>
      <c r="J148" s="136"/>
      <c r="K148" s="133"/>
      <c r="L148" s="100"/>
      <c r="M148" s="100"/>
      <c r="N148" s="100"/>
      <c r="O148" s="132"/>
    </row>
    <row r="149" spans="1:15" s="120" customFormat="1" ht="13.05" hidden="1" customHeight="1" outlineLevel="1" x14ac:dyDescent="0.3">
      <c r="A149" s="17" t="str">
        <f>IF(K149="","",MAX(A$5:A148)+1)</f>
        <v/>
      </c>
      <c r="B149" s="169"/>
      <c r="C149" s="123"/>
      <c r="E149" s="57"/>
      <c r="F149" s="57"/>
      <c r="G149" s="57"/>
      <c r="H149" s="58"/>
      <c r="I149" s="126">
        <f>SUM(I146:I148)</f>
        <v>296</v>
      </c>
      <c r="J149" s="136"/>
      <c r="K149" s="133"/>
      <c r="L149" s="100"/>
      <c r="M149" s="100"/>
      <c r="N149" s="100"/>
      <c r="O149" s="132"/>
    </row>
    <row r="150" spans="1:15" s="27" customFormat="1" ht="15" customHeight="1" collapsed="1" x14ac:dyDescent="0.3">
      <c r="A150" s="17">
        <f>IF(K150="","",MAX(A$5:A149)+1)</f>
        <v>58</v>
      </c>
      <c r="B150" s="16"/>
      <c r="C150" s="39" t="s">
        <v>39</v>
      </c>
      <c r="E150" s="31"/>
      <c r="F150" s="26"/>
      <c r="G150" s="26"/>
      <c r="H150" s="30"/>
      <c r="I150" s="30"/>
      <c r="J150" s="54"/>
      <c r="K150" s="88" t="s">
        <v>15</v>
      </c>
      <c r="L150" s="18">
        <v>1</v>
      </c>
      <c r="M150" s="18"/>
      <c r="N150" s="18">
        <f>+M150*L150</f>
        <v>0</v>
      </c>
      <c r="O150" s="4"/>
    </row>
    <row r="151" spans="1:15" s="120" customFormat="1" ht="13.05" hidden="1" customHeight="1" outlineLevel="1" x14ac:dyDescent="0.3">
      <c r="A151" s="17" t="str">
        <f>IF(K151="","",MAX(A$5:A150)+1)</f>
        <v/>
      </c>
      <c r="B151" s="169"/>
      <c r="C151" s="123" t="s">
        <v>96</v>
      </c>
      <c r="E151" s="57">
        <v>47</v>
      </c>
      <c r="F151" s="57" t="s">
        <v>17</v>
      </c>
      <c r="G151" s="57">
        <v>4</v>
      </c>
      <c r="H151" s="58" t="s">
        <v>18</v>
      </c>
      <c r="I151" s="57">
        <f>+G151*E151</f>
        <v>188</v>
      </c>
      <c r="J151" s="136"/>
      <c r="K151" s="133"/>
      <c r="L151" s="100"/>
      <c r="M151" s="100"/>
      <c r="N151" s="100">
        <f>+M151*L151</f>
        <v>0</v>
      </c>
      <c r="O151" s="132"/>
    </row>
    <row r="152" spans="1:15" s="120" customFormat="1" ht="13.05" hidden="1" customHeight="1" outlineLevel="1" x14ac:dyDescent="0.3">
      <c r="A152" s="17" t="str">
        <f>IF(K152="","",MAX(A$5:A151)+1)</f>
        <v/>
      </c>
      <c r="B152" s="169"/>
      <c r="C152" s="123" t="s">
        <v>119</v>
      </c>
      <c r="E152" s="57">
        <v>19</v>
      </c>
      <c r="F152" s="57" t="s">
        <v>17</v>
      </c>
      <c r="G152" s="57">
        <v>4</v>
      </c>
      <c r="H152" s="58" t="s">
        <v>18</v>
      </c>
      <c r="I152" s="57">
        <f>+G152*E152</f>
        <v>76</v>
      </c>
      <c r="J152" s="136"/>
      <c r="K152" s="133"/>
      <c r="L152" s="100"/>
      <c r="M152" s="100"/>
      <c r="N152" s="100"/>
      <c r="O152" s="132"/>
    </row>
    <row r="153" spans="1:15" s="120" customFormat="1" ht="13.05" hidden="1" customHeight="1" outlineLevel="1" x14ac:dyDescent="0.3">
      <c r="A153" s="17" t="str">
        <f>IF(K153="","",MAX(A$5:A152)+1)</f>
        <v/>
      </c>
      <c r="B153" s="169"/>
      <c r="C153" s="123" t="s">
        <v>167</v>
      </c>
      <c r="E153" s="57">
        <v>15</v>
      </c>
      <c r="F153" s="57" t="s">
        <v>17</v>
      </c>
      <c r="G153" s="57">
        <v>4.5</v>
      </c>
      <c r="H153" s="58" t="s">
        <v>18</v>
      </c>
      <c r="I153" s="57">
        <f>+G153*E153</f>
        <v>67.5</v>
      </c>
      <c r="J153" s="136"/>
      <c r="K153" s="133"/>
      <c r="L153" s="100"/>
      <c r="M153" s="100"/>
      <c r="N153" s="100"/>
      <c r="O153" s="132"/>
    </row>
    <row r="154" spans="1:15" s="120" customFormat="1" ht="13.05" hidden="1" customHeight="1" outlineLevel="1" x14ac:dyDescent="0.3">
      <c r="A154" s="17" t="str">
        <f>IF(K154="","",MAX(A$5:A153)+1)</f>
        <v/>
      </c>
      <c r="B154" s="169"/>
      <c r="E154" s="57">
        <v>27</v>
      </c>
      <c r="F154" s="57" t="s">
        <v>17</v>
      </c>
      <c r="G154" s="57">
        <v>4</v>
      </c>
      <c r="H154" s="58" t="s">
        <v>18</v>
      </c>
      <c r="I154" s="57">
        <f>+G154*E154</f>
        <v>108</v>
      </c>
      <c r="J154" s="136"/>
      <c r="K154" s="133"/>
      <c r="L154" s="100"/>
      <c r="M154" s="100"/>
      <c r="N154" s="100"/>
      <c r="O154" s="132"/>
    </row>
    <row r="155" spans="1:15" s="120" customFormat="1" ht="13.05" hidden="1" customHeight="1" outlineLevel="1" x14ac:dyDescent="0.3">
      <c r="A155" s="17" t="str">
        <f>IF(K155="","",MAX(A$5:A154)+1)</f>
        <v/>
      </c>
      <c r="B155" s="169"/>
      <c r="C155" s="123"/>
      <c r="E155" s="57"/>
      <c r="F155" s="57"/>
      <c r="G155" s="57"/>
      <c r="H155" s="58"/>
      <c r="I155" s="126">
        <f>SUM(I151:I154)</f>
        <v>439.5</v>
      </c>
      <c r="J155" s="136"/>
      <c r="K155" s="133"/>
      <c r="L155" s="100"/>
      <c r="M155" s="100"/>
      <c r="N155" s="100"/>
      <c r="O155" s="132"/>
    </row>
    <row r="156" spans="1:15" s="27" customFormat="1" ht="15" customHeight="1" collapsed="1" x14ac:dyDescent="0.3">
      <c r="A156" s="17">
        <f>IF(K156="","",MAX(A$5:A155)+1)</f>
        <v>59</v>
      </c>
      <c r="B156" s="16"/>
      <c r="C156" s="39" t="s">
        <v>40</v>
      </c>
      <c r="E156" s="31"/>
      <c r="F156" s="26"/>
      <c r="G156" s="26"/>
      <c r="H156" s="30"/>
      <c r="I156" s="30"/>
      <c r="J156" s="54"/>
      <c r="K156" s="88" t="s">
        <v>15</v>
      </c>
      <c r="L156" s="18">
        <v>1</v>
      </c>
      <c r="M156" s="18"/>
      <c r="N156" s="18">
        <f>+M156*L156</f>
        <v>0</v>
      </c>
      <c r="O156" s="4"/>
    </row>
    <row r="157" spans="1:15" s="120" customFormat="1" ht="13.05" hidden="1" customHeight="1" outlineLevel="1" x14ac:dyDescent="0.3">
      <c r="A157" s="17" t="str">
        <f>IF(K157="","",MAX(A$5:A156)+1)</f>
        <v/>
      </c>
      <c r="B157" s="169"/>
      <c r="C157" s="123"/>
      <c r="D157" s="132" t="s">
        <v>99</v>
      </c>
      <c r="E157" s="57">
        <v>56</v>
      </c>
      <c r="F157" s="57" t="s">
        <v>17</v>
      </c>
      <c r="G157" s="57">
        <v>11</v>
      </c>
      <c r="H157" s="58" t="s">
        <v>18</v>
      </c>
      <c r="I157" s="57">
        <f>G157*E157*2</f>
        <v>1232</v>
      </c>
      <c r="J157" s="138"/>
      <c r="K157" s="133"/>
      <c r="L157" s="100"/>
      <c r="M157" s="100"/>
      <c r="N157" s="100">
        <f t="shared" ref="N157" si="27">+M157*L157</f>
        <v>0</v>
      </c>
      <c r="O157" s="132"/>
    </row>
    <row r="158" spans="1:15" s="120" customFormat="1" ht="13.05" hidden="1" customHeight="1" outlineLevel="1" x14ac:dyDescent="0.3">
      <c r="A158" s="17" t="str">
        <f>IF(K158="","",MAX(A$5:A157)+1)</f>
        <v/>
      </c>
      <c r="B158" s="169"/>
      <c r="C158" s="123" t="s">
        <v>173</v>
      </c>
      <c r="D158" s="132"/>
      <c r="E158" s="57"/>
      <c r="F158" s="57"/>
      <c r="G158" s="57"/>
      <c r="H158" s="58" t="s">
        <v>18</v>
      </c>
      <c r="I158" s="57">
        <v>18</v>
      </c>
      <c r="J158" s="138"/>
      <c r="K158" s="133"/>
      <c r="L158" s="100"/>
      <c r="M158" s="100"/>
      <c r="N158" s="100"/>
      <c r="O158" s="132"/>
    </row>
    <row r="159" spans="1:15" s="120" customFormat="1" ht="13.05" hidden="1" customHeight="1" outlineLevel="1" x14ac:dyDescent="0.3">
      <c r="A159" s="17" t="str">
        <f>IF(K159="","",MAX(A$5:A158)+1)</f>
        <v/>
      </c>
      <c r="B159" s="169"/>
      <c r="C159" s="123"/>
      <c r="D159" s="132"/>
      <c r="E159" s="57"/>
      <c r="F159" s="57"/>
      <c r="G159" s="57"/>
      <c r="H159" s="58"/>
      <c r="I159" s="126">
        <f>SUM(I157:I158)</f>
        <v>1250</v>
      </c>
      <c r="J159" s="138"/>
      <c r="K159" s="133"/>
      <c r="L159" s="100"/>
      <c r="M159" s="100"/>
      <c r="N159" s="100"/>
      <c r="O159" s="132"/>
    </row>
    <row r="160" spans="1:15" s="27" customFormat="1" ht="15" customHeight="1" collapsed="1" x14ac:dyDescent="0.3">
      <c r="A160" s="17">
        <f>IF(K160="","",MAX(A$5:A159)+1)</f>
        <v>60</v>
      </c>
      <c r="B160" s="16"/>
      <c r="C160" s="108" t="s">
        <v>89</v>
      </c>
      <c r="D160" s="4"/>
      <c r="E160" s="26"/>
      <c r="F160" s="26"/>
      <c r="G160" s="26"/>
      <c r="H160" s="30"/>
      <c r="I160" s="60"/>
      <c r="J160" s="54"/>
      <c r="K160" s="88" t="s">
        <v>15</v>
      </c>
      <c r="L160" s="18">
        <v>1</v>
      </c>
      <c r="M160" s="18"/>
      <c r="N160" s="18">
        <f>+M160*L160</f>
        <v>0</v>
      </c>
      <c r="O160" s="4"/>
    </row>
    <row r="161" spans="1:16" s="120" customFormat="1" ht="13.05" hidden="1" customHeight="1" outlineLevel="1" x14ac:dyDescent="0.3">
      <c r="A161" s="17" t="str">
        <f>IF(K161="","",MAX(A$5:A160)+1)</f>
        <v/>
      </c>
      <c r="B161" s="169"/>
      <c r="C161" s="123" t="s">
        <v>96</v>
      </c>
      <c r="E161" s="57">
        <v>47</v>
      </c>
      <c r="F161" s="57" t="s">
        <v>17</v>
      </c>
      <c r="G161" s="57">
        <v>7</v>
      </c>
      <c r="H161" s="58" t="s">
        <v>18</v>
      </c>
      <c r="I161" s="57">
        <f t="shared" ref="I161:I167" si="28">+G161*E161</f>
        <v>329</v>
      </c>
      <c r="J161" s="138"/>
      <c r="K161" s="133"/>
      <c r="L161" s="100"/>
      <c r="M161" s="100"/>
      <c r="N161" s="100">
        <f t="shared" ref="N161:N175" si="29">+M161*L161</f>
        <v>0</v>
      </c>
      <c r="O161" s="132"/>
    </row>
    <row r="162" spans="1:16" s="120" customFormat="1" ht="13.05" hidden="1" customHeight="1" outlineLevel="1" x14ac:dyDescent="0.3">
      <c r="A162" s="17" t="str">
        <f>IF(K162="","",MAX(A$5:A161)+1)</f>
        <v/>
      </c>
      <c r="B162" s="169"/>
      <c r="C162" s="123" t="s">
        <v>119</v>
      </c>
      <c r="E162" s="57">
        <v>19</v>
      </c>
      <c r="F162" s="57" t="s">
        <v>17</v>
      </c>
      <c r="G162" s="57">
        <v>9</v>
      </c>
      <c r="H162" s="58" t="s">
        <v>18</v>
      </c>
      <c r="I162" s="57">
        <f t="shared" si="28"/>
        <v>171</v>
      </c>
      <c r="J162" s="138"/>
      <c r="K162" s="133"/>
      <c r="L162" s="100"/>
      <c r="M162" s="100"/>
      <c r="N162" s="100"/>
      <c r="O162" s="132"/>
    </row>
    <row r="163" spans="1:16" s="120" customFormat="1" ht="13.05" hidden="1" customHeight="1" outlineLevel="1" x14ac:dyDescent="0.3">
      <c r="A163" s="17" t="str">
        <f>IF(K163="","",MAX(A$5:A162)+1)</f>
        <v/>
      </c>
      <c r="B163" s="169"/>
      <c r="C163" s="123" t="s">
        <v>167</v>
      </c>
      <c r="E163" s="57">
        <v>15</v>
      </c>
      <c r="F163" s="57" t="s">
        <v>17</v>
      </c>
      <c r="G163" s="57">
        <v>7</v>
      </c>
      <c r="H163" s="58" t="s">
        <v>18</v>
      </c>
      <c r="I163" s="57">
        <f t="shared" si="28"/>
        <v>105</v>
      </c>
      <c r="J163" s="138"/>
      <c r="K163" s="133"/>
      <c r="L163" s="100"/>
      <c r="M163" s="100"/>
      <c r="N163" s="100"/>
      <c r="O163" s="132"/>
    </row>
    <row r="164" spans="1:16" s="120" customFormat="1" ht="13.05" hidden="1" customHeight="1" outlineLevel="1" x14ac:dyDescent="0.3">
      <c r="A164" s="17" t="str">
        <f>IF(K164="","",MAX(A$5:A163)+1)</f>
        <v/>
      </c>
      <c r="B164" s="169"/>
      <c r="C164" s="123" t="s">
        <v>168</v>
      </c>
      <c r="E164" s="57">
        <v>27</v>
      </c>
      <c r="F164" s="57" t="s">
        <v>17</v>
      </c>
      <c r="G164" s="57">
        <v>7</v>
      </c>
      <c r="H164" s="58" t="s">
        <v>18</v>
      </c>
      <c r="I164" s="57">
        <f t="shared" si="28"/>
        <v>189</v>
      </c>
      <c r="J164" s="138"/>
      <c r="K164" s="133"/>
      <c r="L164" s="100"/>
      <c r="M164" s="100"/>
      <c r="N164" s="100"/>
      <c r="O164" s="132"/>
    </row>
    <row r="165" spans="1:16" s="120" customFormat="1" ht="13.05" hidden="1" customHeight="1" outlineLevel="1" x14ac:dyDescent="0.3">
      <c r="A165" s="17" t="str">
        <f>IF(K165="","",MAX(A$5:A164)+1)</f>
        <v/>
      </c>
      <c r="B165" s="169"/>
      <c r="C165" s="123" t="s">
        <v>120</v>
      </c>
      <c r="E165" s="57">
        <v>8</v>
      </c>
      <c r="F165" s="57" t="s">
        <v>17</v>
      </c>
      <c r="G165" s="57">
        <v>5</v>
      </c>
      <c r="H165" s="58" t="s">
        <v>18</v>
      </c>
      <c r="I165" s="57">
        <f t="shared" si="28"/>
        <v>40</v>
      </c>
      <c r="J165" s="138"/>
      <c r="K165" s="133"/>
      <c r="L165" s="100"/>
      <c r="M165" s="100"/>
      <c r="N165" s="100"/>
      <c r="O165" s="132"/>
    </row>
    <row r="166" spans="1:16" s="120" customFormat="1" ht="13.05" hidden="1" customHeight="1" outlineLevel="1" x14ac:dyDescent="0.3">
      <c r="A166" s="17" t="str">
        <f>IF(K166="","",MAX(A$5:A165)+1)</f>
        <v/>
      </c>
      <c r="B166" s="169"/>
      <c r="C166" s="123" t="s">
        <v>172</v>
      </c>
      <c r="E166" s="57">
        <v>5</v>
      </c>
      <c r="F166" s="57" t="s">
        <v>17</v>
      </c>
      <c r="G166" s="57">
        <v>8</v>
      </c>
      <c r="H166" s="58" t="s">
        <v>18</v>
      </c>
      <c r="I166" s="57">
        <f t="shared" si="28"/>
        <v>40</v>
      </c>
      <c r="J166" s="138"/>
      <c r="K166" s="133"/>
      <c r="L166" s="100"/>
      <c r="M166" s="100"/>
      <c r="N166" s="100"/>
      <c r="O166" s="132"/>
    </row>
    <row r="167" spans="1:16" s="120" customFormat="1" ht="13.05" hidden="1" customHeight="1" outlineLevel="1" x14ac:dyDescent="0.3">
      <c r="A167" s="17" t="str">
        <f>IF(K167="","",MAX(A$5:A166)+1)</f>
        <v/>
      </c>
      <c r="B167" s="169"/>
      <c r="C167" s="123" t="s">
        <v>174</v>
      </c>
      <c r="E167" s="57">
        <v>24</v>
      </c>
      <c r="F167" s="57" t="s">
        <v>17</v>
      </c>
      <c r="G167" s="57">
        <v>9</v>
      </c>
      <c r="H167" s="58" t="s">
        <v>18</v>
      </c>
      <c r="I167" s="57">
        <f t="shared" si="28"/>
        <v>216</v>
      </c>
      <c r="J167" s="138"/>
      <c r="K167" s="133"/>
      <c r="L167" s="100"/>
      <c r="M167" s="100"/>
      <c r="N167" s="100"/>
      <c r="O167" s="132"/>
    </row>
    <row r="168" spans="1:16" s="120" customFormat="1" ht="13.05" hidden="1" customHeight="1" outlineLevel="1" x14ac:dyDescent="0.3">
      <c r="A168" s="17" t="str">
        <f>IF(K168="","",MAX(A$5:A167)+1)</f>
        <v/>
      </c>
      <c r="B168" s="169"/>
      <c r="C168" s="123"/>
      <c r="E168" s="57"/>
      <c r="F168" s="57"/>
      <c r="G168" s="57"/>
      <c r="H168" s="58"/>
      <c r="I168" s="126">
        <f>SUM(I161:I167)</f>
        <v>1090</v>
      </c>
      <c r="J168" s="138"/>
      <c r="K168" s="133"/>
      <c r="L168" s="100"/>
      <c r="M168" s="100"/>
      <c r="N168" s="100"/>
      <c r="O168" s="132"/>
    </row>
    <row r="169" spans="1:16" s="27" customFormat="1" ht="15" customHeight="1" x14ac:dyDescent="0.3">
      <c r="A169" s="17">
        <f>IF(K169="","",MAX(A$5:A168)+1)</f>
        <v>61</v>
      </c>
      <c r="B169" s="16"/>
      <c r="C169" s="108" t="s">
        <v>61</v>
      </c>
      <c r="D169" s="31"/>
      <c r="E169" s="26"/>
      <c r="F169" s="26"/>
      <c r="G169" s="30"/>
      <c r="H169" s="30"/>
      <c r="I169" s="30"/>
      <c r="J169" s="54"/>
      <c r="K169" s="88" t="s">
        <v>8</v>
      </c>
      <c r="L169" s="18">
        <v>17</v>
      </c>
      <c r="M169" s="18"/>
      <c r="N169" s="18">
        <f>+M169*L169</f>
        <v>0</v>
      </c>
      <c r="O169" s="4"/>
      <c r="P169" s="152"/>
    </row>
    <row r="170" spans="1:16" s="27" customFormat="1" ht="15" customHeight="1" x14ac:dyDescent="0.3">
      <c r="A170" s="17">
        <f>IF(K170="","",MAX(A$5:A169)+1)</f>
        <v>62</v>
      </c>
      <c r="B170" s="16"/>
      <c r="C170" s="39" t="s">
        <v>11</v>
      </c>
      <c r="D170" s="31"/>
      <c r="E170" s="26"/>
      <c r="F170" s="26"/>
      <c r="G170" s="30"/>
      <c r="H170" s="30"/>
      <c r="I170" s="30"/>
      <c r="J170" s="54"/>
      <c r="K170" s="88" t="s">
        <v>15</v>
      </c>
      <c r="L170" s="18">
        <v>1</v>
      </c>
      <c r="M170" s="18"/>
      <c r="N170" s="18">
        <f t="shared" si="29"/>
        <v>0</v>
      </c>
      <c r="O170" s="4"/>
    </row>
    <row r="171" spans="1:16" s="27" customFormat="1" ht="15" customHeight="1" x14ac:dyDescent="0.3">
      <c r="A171" s="17" t="str">
        <f>IF(K171="","",MAX(A$5:A170)+1)</f>
        <v/>
      </c>
      <c r="B171" s="16"/>
      <c r="C171" s="39"/>
      <c r="D171" s="31"/>
      <c r="E171" s="26"/>
      <c r="F171" s="26"/>
      <c r="G171" s="30"/>
      <c r="H171" s="30"/>
      <c r="I171" s="30"/>
      <c r="J171" s="54"/>
      <c r="K171" s="88"/>
      <c r="L171" s="18"/>
      <c r="M171" s="18"/>
      <c r="N171" s="18"/>
      <c r="O171" s="4"/>
    </row>
    <row r="172" spans="1:16" s="20" customFormat="1" ht="15" customHeight="1" x14ac:dyDescent="0.3">
      <c r="A172" s="17" t="str">
        <f>IF(K172="","",MAX(A$5:A171)+1)</f>
        <v/>
      </c>
      <c r="B172" s="16" t="s">
        <v>235</v>
      </c>
      <c r="C172" s="19" t="s">
        <v>160</v>
      </c>
      <c r="G172" s="50"/>
      <c r="H172" s="50"/>
      <c r="I172" s="50"/>
      <c r="J172" s="56"/>
      <c r="K172" s="89"/>
      <c r="L172" s="22"/>
      <c r="M172" s="22"/>
      <c r="N172" s="22">
        <f>+M172*L172</f>
        <v>0</v>
      </c>
      <c r="O172" s="130"/>
    </row>
    <row r="173" spans="1:16" s="20" customFormat="1" ht="15" customHeight="1" x14ac:dyDescent="0.3">
      <c r="A173" s="17">
        <f>IF(K173="","",MAX(A$5:A172)+1)</f>
        <v>63</v>
      </c>
      <c r="B173" s="168"/>
      <c r="C173" s="20" t="s">
        <v>169</v>
      </c>
      <c r="G173" s="50"/>
      <c r="H173" s="50"/>
      <c r="I173" s="50"/>
      <c r="J173" s="56"/>
      <c r="K173" s="89" t="s">
        <v>24</v>
      </c>
      <c r="L173" s="124">
        <v>3</v>
      </c>
      <c r="M173" s="22"/>
      <c r="N173" s="22">
        <f>+M173*L173</f>
        <v>0</v>
      </c>
      <c r="O173" s="130"/>
    </row>
    <row r="174" spans="1:16" s="27" customFormat="1" ht="15" customHeight="1" x14ac:dyDescent="0.3">
      <c r="A174" s="17" t="str">
        <f>IF(K174="","",MAX(A$5:A173)+1)</f>
        <v/>
      </c>
      <c r="B174" s="16"/>
      <c r="D174" s="31"/>
      <c r="E174" s="26"/>
      <c r="F174" s="26"/>
      <c r="G174" s="30"/>
      <c r="H174" s="30"/>
      <c r="I174" s="30"/>
      <c r="J174" s="54"/>
      <c r="K174" s="88"/>
      <c r="L174" s="18"/>
      <c r="M174" s="18"/>
      <c r="N174" s="18">
        <f>+M174*L174</f>
        <v>0</v>
      </c>
      <c r="O174" s="4"/>
    </row>
    <row r="175" spans="1:16" s="27" customFormat="1" ht="15" customHeight="1" x14ac:dyDescent="0.3">
      <c r="A175" s="17" t="str">
        <f>IF(K175="","",MAX(A$5:A174)+1)</f>
        <v/>
      </c>
      <c r="B175" s="16" t="s">
        <v>221</v>
      </c>
      <c r="C175" s="25" t="s">
        <v>81</v>
      </c>
      <c r="D175" s="26"/>
      <c r="E175" s="26"/>
      <c r="F175" s="26"/>
      <c r="G175" s="26"/>
      <c r="H175" s="26"/>
      <c r="I175" s="26"/>
      <c r="J175" s="51"/>
      <c r="K175" s="88"/>
      <c r="L175" s="18"/>
      <c r="M175" s="18"/>
      <c r="N175" s="18">
        <f t="shared" si="29"/>
        <v>0</v>
      </c>
      <c r="O175" s="4"/>
    </row>
    <row r="176" spans="1:16" s="27" customFormat="1" ht="22.8" customHeight="1" x14ac:dyDescent="0.3">
      <c r="A176" s="17">
        <f>IF(K176="","",MAX(A$5:A175)+1)</f>
        <v>64</v>
      </c>
      <c r="B176" s="16"/>
      <c r="C176" s="198" t="s">
        <v>218</v>
      </c>
      <c r="D176" s="199"/>
      <c r="E176" s="199"/>
      <c r="F176" s="199"/>
      <c r="G176" s="199"/>
      <c r="H176" s="199"/>
      <c r="I176" s="199"/>
      <c r="J176" s="200"/>
      <c r="K176" s="88" t="s">
        <v>27</v>
      </c>
      <c r="L176" s="18">
        <f>50*4</f>
        <v>200</v>
      </c>
      <c r="M176" s="18"/>
      <c r="N176" s="18">
        <f>+M176*L176</f>
        <v>0</v>
      </c>
      <c r="O176" s="4"/>
    </row>
    <row r="177" spans="1:15" s="27" customFormat="1" ht="15" customHeight="1" x14ac:dyDescent="0.3">
      <c r="A177" s="17">
        <f>IF(K177="","",MAX(A$5:A176)+1)</f>
        <v>65</v>
      </c>
      <c r="B177" s="16"/>
      <c r="C177" s="105" t="s">
        <v>90</v>
      </c>
      <c r="D177" s="31"/>
      <c r="E177" s="26"/>
      <c r="F177" s="26"/>
      <c r="G177" s="30"/>
      <c r="H177" s="30"/>
      <c r="I177" s="30"/>
      <c r="J177" s="54"/>
      <c r="K177" s="88" t="s">
        <v>32</v>
      </c>
      <c r="L177" s="47">
        <v>1</v>
      </c>
      <c r="M177" s="18"/>
      <c r="N177" s="18">
        <f t="shared" ref="N177:N193" si="30">+M177*L177</f>
        <v>0</v>
      </c>
      <c r="O177" s="4"/>
    </row>
    <row r="178" spans="1:15" s="27" customFormat="1" ht="15" customHeight="1" x14ac:dyDescent="0.3">
      <c r="A178" s="17">
        <f>IF(K178="","",MAX(A$5:A177)+1)</f>
        <v>66</v>
      </c>
      <c r="B178" s="16"/>
      <c r="C178" s="105" t="s">
        <v>91</v>
      </c>
      <c r="D178" s="31"/>
      <c r="E178" s="26"/>
      <c r="F178" s="26"/>
      <c r="G178" s="30"/>
      <c r="H178" s="30"/>
      <c r="I178" s="30"/>
      <c r="J178" s="54"/>
      <c r="K178" s="88" t="s">
        <v>32</v>
      </c>
      <c r="L178" s="47">
        <v>1</v>
      </c>
      <c r="M178" s="18"/>
      <c r="N178" s="18">
        <f t="shared" si="30"/>
        <v>0</v>
      </c>
      <c r="O178" s="4"/>
    </row>
    <row r="179" spans="1:15" s="27" customFormat="1" ht="15" customHeight="1" x14ac:dyDescent="0.3">
      <c r="A179" s="17" t="str">
        <f>IF(K179="","",MAX(A$5:A178)+1)</f>
        <v/>
      </c>
      <c r="B179" s="16"/>
      <c r="D179" s="31"/>
      <c r="E179" s="26"/>
      <c r="F179" s="26"/>
      <c r="G179" s="30"/>
      <c r="H179" s="30"/>
      <c r="I179" s="30"/>
      <c r="J179" s="54"/>
      <c r="K179" s="88"/>
      <c r="L179" s="18"/>
      <c r="M179" s="18"/>
      <c r="N179" s="18">
        <f t="shared" si="30"/>
        <v>0</v>
      </c>
      <c r="O179" s="4"/>
    </row>
    <row r="180" spans="1:15" s="27" customFormat="1" ht="15" customHeight="1" x14ac:dyDescent="0.3">
      <c r="A180" s="17" t="str">
        <f>IF(K180="","",MAX(A$5:A179)+1)</f>
        <v/>
      </c>
      <c r="B180" s="16" t="s">
        <v>236</v>
      </c>
      <c r="C180" s="25" t="s">
        <v>170</v>
      </c>
      <c r="D180" s="26"/>
      <c r="E180" s="26"/>
      <c r="F180" s="26"/>
      <c r="G180" s="26"/>
      <c r="H180" s="26"/>
      <c r="I180" s="26"/>
      <c r="J180" s="51"/>
      <c r="K180" s="88"/>
      <c r="L180" s="18"/>
      <c r="M180" s="18"/>
      <c r="N180" s="18">
        <f t="shared" si="30"/>
        <v>0</v>
      </c>
      <c r="O180" s="4"/>
    </row>
    <row r="181" spans="1:15" s="27" customFormat="1" ht="15" customHeight="1" x14ac:dyDescent="0.3">
      <c r="A181" s="17">
        <f>IF(K181="","",MAX(A$5:A180)+1)</f>
        <v>67</v>
      </c>
      <c r="B181" s="16"/>
      <c r="C181" s="198" t="s">
        <v>219</v>
      </c>
      <c r="D181" s="199"/>
      <c r="E181" s="199"/>
      <c r="F181" s="199"/>
      <c r="G181" s="199"/>
      <c r="H181" s="199"/>
      <c r="I181" s="199"/>
      <c r="J181" s="200"/>
      <c r="K181" s="88" t="s">
        <v>27</v>
      </c>
      <c r="L181" s="18">
        <f>72*4</f>
        <v>288</v>
      </c>
      <c r="M181" s="18"/>
      <c r="N181" s="18">
        <f>+M181*L181</f>
        <v>0</v>
      </c>
      <c r="O181" s="4"/>
    </row>
    <row r="182" spans="1:15" s="27" customFormat="1" ht="15" customHeight="1" x14ac:dyDescent="0.3">
      <c r="A182" s="17">
        <f>IF(K182="","",MAX(A$5:A181)+1)</f>
        <v>68</v>
      </c>
      <c r="B182" s="16"/>
      <c r="C182" s="105" t="s">
        <v>90</v>
      </c>
      <c r="D182" s="31"/>
      <c r="E182" s="26"/>
      <c r="F182" s="26"/>
      <c r="G182" s="30"/>
      <c r="H182" s="30"/>
      <c r="I182" s="30"/>
      <c r="J182" s="54"/>
      <c r="K182" s="88" t="s">
        <v>32</v>
      </c>
      <c r="L182" s="47">
        <v>1</v>
      </c>
      <c r="M182" s="18"/>
      <c r="N182" s="18">
        <f>+M182*L182</f>
        <v>0</v>
      </c>
      <c r="O182" s="4"/>
    </row>
    <row r="183" spans="1:15" s="27" customFormat="1" ht="15" customHeight="1" x14ac:dyDescent="0.3">
      <c r="A183" s="17" t="str">
        <f>IF(K183="","",MAX(A$5:A182)+1)</f>
        <v/>
      </c>
      <c r="B183" s="16"/>
      <c r="C183" s="105"/>
      <c r="D183" s="31"/>
      <c r="E183" s="26"/>
      <c r="F183" s="26"/>
      <c r="G183" s="30"/>
      <c r="H183" s="30"/>
      <c r="I183" s="30"/>
      <c r="J183" s="54"/>
      <c r="K183" s="88"/>
      <c r="L183" s="47"/>
      <c r="M183" s="18"/>
      <c r="N183" s="18"/>
      <c r="O183" s="4"/>
    </row>
    <row r="184" spans="1:15" s="20" customFormat="1" ht="15" customHeight="1" x14ac:dyDescent="0.3">
      <c r="A184" s="17" t="str">
        <f>IF(K184="","",MAX(A$5:A183)+1)</f>
        <v/>
      </c>
      <c r="B184" s="16" t="s">
        <v>220</v>
      </c>
      <c r="C184" s="19" t="s">
        <v>34</v>
      </c>
      <c r="G184" s="50"/>
      <c r="H184" s="50"/>
      <c r="I184" s="50"/>
      <c r="J184" s="56"/>
      <c r="K184" s="89"/>
      <c r="L184" s="22"/>
      <c r="M184" s="22"/>
      <c r="N184" s="22">
        <f t="shared" ref="N184" si="31">+M184*L184</f>
        <v>0</v>
      </c>
      <c r="O184" s="130"/>
    </row>
    <row r="185" spans="1:15" s="20" customFormat="1" ht="15" customHeight="1" x14ac:dyDescent="0.3">
      <c r="A185" s="17" t="str">
        <f>IF(K185="","",MAX(A$5:A184)+1)</f>
        <v/>
      </c>
      <c r="B185" s="168"/>
      <c r="C185" s="158" t="s">
        <v>159</v>
      </c>
      <c r="G185" s="50"/>
      <c r="H185" s="50"/>
      <c r="I185" s="50"/>
      <c r="J185" s="56"/>
      <c r="K185" s="89"/>
      <c r="L185" s="22"/>
      <c r="M185" s="22"/>
      <c r="N185" s="22"/>
      <c r="O185" s="130"/>
    </row>
    <row r="186" spans="1:15" s="20" customFormat="1" ht="15" customHeight="1" x14ac:dyDescent="0.3">
      <c r="A186" s="17">
        <f>IF(K186="","",MAX(A$5:A185)+1)</f>
        <v>69</v>
      </c>
      <c r="B186" s="168"/>
      <c r="C186" s="106" t="s">
        <v>157</v>
      </c>
      <c r="G186" s="50"/>
      <c r="H186" s="50"/>
      <c r="I186" s="50"/>
      <c r="J186" s="56"/>
      <c r="K186" s="89" t="s">
        <v>27</v>
      </c>
      <c r="L186" s="22">
        <v>100</v>
      </c>
      <c r="M186" s="22"/>
      <c r="N186" s="22">
        <f>+M186*L186</f>
        <v>0</v>
      </c>
      <c r="O186" s="43"/>
    </row>
    <row r="187" spans="1:15" s="20" customFormat="1" ht="15" customHeight="1" x14ac:dyDescent="0.3">
      <c r="A187" s="17">
        <f>IF(K187="","",MAX(A$5:A186)+1)</f>
        <v>70</v>
      </c>
      <c r="B187" s="168"/>
      <c r="C187" s="106" t="s">
        <v>158</v>
      </c>
      <c r="G187" s="50"/>
      <c r="H187" s="50"/>
      <c r="I187" s="50"/>
      <c r="J187" s="56"/>
      <c r="K187" s="89" t="s">
        <v>27</v>
      </c>
      <c r="L187" s="22">
        <v>100</v>
      </c>
      <c r="M187" s="22"/>
      <c r="N187" s="22">
        <f>+M187*L187</f>
        <v>0</v>
      </c>
      <c r="O187" s="43"/>
    </row>
    <row r="188" spans="1:15" s="27" customFormat="1" ht="15" customHeight="1" x14ac:dyDescent="0.3">
      <c r="A188" s="17" t="str">
        <f>IF(K188="","",MAX(A$5:A187)+1)</f>
        <v/>
      </c>
      <c r="B188" s="16"/>
      <c r="C188" s="38"/>
      <c r="D188" s="31"/>
      <c r="E188" s="26"/>
      <c r="F188" s="26"/>
      <c r="G188" s="30"/>
      <c r="H188" s="30"/>
      <c r="I188" s="30"/>
      <c r="J188" s="54"/>
      <c r="K188" s="88"/>
      <c r="L188" s="47"/>
      <c r="M188" s="18"/>
      <c r="N188" s="18"/>
      <c r="O188" s="4"/>
    </row>
    <row r="189" spans="1:15" s="27" customFormat="1" ht="15" customHeight="1" x14ac:dyDescent="0.3">
      <c r="A189" s="17" t="str">
        <f>IF(K189="","",MAX(A$5:A188)+1)</f>
        <v/>
      </c>
      <c r="B189" s="16" t="s">
        <v>237</v>
      </c>
      <c r="C189" s="25" t="s">
        <v>82</v>
      </c>
      <c r="D189" s="26"/>
      <c r="E189" s="26"/>
      <c r="F189" s="26"/>
      <c r="G189" s="26"/>
      <c r="H189" s="26"/>
      <c r="I189" s="26"/>
      <c r="J189" s="51"/>
      <c r="K189" s="88"/>
      <c r="L189" s="18"/>
      <c r="M189" s="18"/>
      <c r="N189" s="18">
        <f t="shared" si="30"/>
        <v>0</v>
      </c>
      <c r="O189" s="4"/>
    </row>
    <row r="190" spans="1:15" s="27" customFormat="1" ht="15" customHeight="1" x14ac:dyDescent="0.3">
      <c r="A190" s="17" t="str">
        <f>IF(K190="","",MAX(A$5:A189)+1)</f>
        <v/>
      </c>
      <c r="B190" s="16"/>
      <c r="C190" s="27" t="s">
        <v>83</v>
      </c>
      <c r="D190" s="80"/>
      <c r="E190" s="80"/>
      <c r="F190" s="80"/>
      <c r="G190" s="120"/>
      <c r="H190" s="121"/>
      <c r="I190" s="59"/>
      <c r="J190" s="122"/>
      <c r="K190" s="88"/>
      <c r="L190" s="18"/>
      <c r="M190" s="18"/>
      <c r="N190" s="22">
        <f t="shared" si="30"/>
        <v>0</v>
      </c>
      <c r="O190" s="4"/>
    </row>
    <row r="191" spans="1:15" s="27" customFormat="1" ht="15" customHeight="1" x14ac:dyDescent="0.3">
      <c r="A191" s="17">
        <f>IF(K191="","",MAX(A$5:A190)+1)</f>
        <v>71</v>
      </c>
      <c r="B191" s="16"/>
      <c r="C191" s="105" t="s">
        <v>84</v>
      </c>
      <c r="D191" s="80"/>
      <c r="E191" s="80"/>
      <c r="F191" s="80"/>
      <c r="G191" s="80"/>
      <c r="H191" s="80"/>
      <c r="I191" s="80"/>
      <c r="J191" s="52"/>
      <c r="K191" s="88" t="s">
        <v>15</v>
      </c>
      <c r="L191" s="18">
        <v>1</v>
      </c>
      <c r="M191" s="18"/>
      <c r="N191" s="22">
        <f t="shared" si="30"/>
        <v>0</v>
      </c>
      <c r="O191" s="4"/>
    </row>
    <row r="192" spans="1:15" s="27" customFormat="1" ht="15" customHeight="1" x14ac:dyDescent="0.3">
      <c r="A192" s="17">
        <f>IF(K192="","",MAX(A$5:A191)+1)</f>
        <v>72</v>
      </c>
      <c r="B192" s="16"/>
      <c r="C192" s="105" t="s">
        <v>85</v>
      </c>
      <c r="D192" s="80"/>
      <c r="E192" s="80"/>
      <c r="F192" s="80"/>
      <c r="G192" s="80"/>
      <c r="H192" s="80"/>
      <c r="I192" s="80"/>
      <c r="J192" s="52"/>
      <c r="K192" s="88" t="s">
        <v>15</v>
      </c>
      <c r="L192" s="18">
        <v>1</v>
      </c>
      <c r="M192" s="18"/>
      <c r="N192" s="22">
        <f t="shared" si="30"/>
        <v>0</v>
      </c>
      <c r="O192" s="4"/>
    </row>
    <row r="193" spans="1:17" s="27" customFormat="1" ht="15" customHeight="1" x14ac:dyDescent="0.3">
      <c r="A193" s="17">
        <f>IF(K193="","",MAX(A$5:A192)+1)</f>
        <v>73</v>
      </c>
      <c r="B193" s="16"/>
      <c r="C193" s="105" t="s">
        <v>86</v>
      </c>
      <c r="D193" s="80"/>
      <c r="E193" s="80"/>
      <c r="F193" s="80"/>
      <c r="G193" s="80"/>
      <c r="H193" s="80"/>
      <c r="I193" s="80"/>
      <c r="J193" s="52"/>
      <c r="K193" s="88" t="s">
        <v>15</v>
      </c>
      <c r="L193" s="18">
        <v>1</v>
      </c>
      <c r="M193" s="18"/>
      <c r="N193" s="22">
        <f t="shared" si="30"/>
        <v>0</v>
      </c>
      <c r="O193" s="4"/>
    </row>
    <row r="194" spans="1:17" s="27" customFormat="1" ht="15" customHeight="1" x14ac:dyDescent="0.3">
      <c r="A194" s="17" t="str">
        <f>IF(K194="","",MAX(A$5:A193)+1)</f>
        <v/>
      </c>
      <c r="B194" s="16"/>
      <c r="C194" s="96"/>
      <c r="D194" s="80"/>
      <c r="E194" s="80"/>
      <c r="F194" s="80"/>
      <c r="G194" s="80"/>
      <c r="H194" s="80"/>
      <c r="I194" s="80"/>
      <c r="J194" s="52"/>
      <c r="K194" s="88"/>
      <c r="L194" s="18"/>
      <c r="M194" s="18"/>
      <c r="N194" s="22">
        <f>+M194*L194</f>
        <v>0</v>
      </c>
      <c r="O194" s="4"/>
    </row>
    <row r="195" spans="1:17" s="27" customFormat="1" ht="15" customHeight="1" x14ac:dyDescent="0.3">
      <c r="A195" s="17" t="str">
        <f>IF(K195="","",MAX(A$5:A194)+1)</f>
        <v/>
      </c>
      <c r="B195" s="16" t="s">
        <v>222</v>
      </c>
      <c r="C195" s="25" t="s">
        <v>177</v>
      </c>
      <c r="D195" s="80"/>
      <c r="E195" s="80"/>
      <c r="F195" s="80"/>
      <c r="G195" s="80"/>
      <c r="H195" s="80"/>
      <c r="I195" s="80"/>
      <c r="J195" s="52"/>
      <c r="K195" s="88"/>
      <c r="L195" s="18"/>
      <c r="M195" s="18"/>
      <c r="N195" s="22">
        <f t="shared" ref="N195" si="32">+M195*L195</f>
        <v>0</v>
      </c>
      <c r="O195" s="4"/>
    </row>
    <row r="196" spans="1:17" s="27" customFormat="1" ht="15" customHeight="1" x14ac:dyDescent="0.3">
      <c r="A196" s="17">
        <f>IF(K196="","",MAX(A$5:A195)+1)</f>
        <v>74</v>
      </c>
      <c r="B196" s="16"/>
      <c r="C196" s="20" t="s">
        <v>176</v>
      </c>
      <c r="D196" s="80"/>
      <c r="E196" s="80"/>
      <c r="F196" s="80"/>
      <c r="G196" s="80"/>
      <c r="H196" s="80"/>
      <c r="I196" s="80"/>
      <c r="J196" s="52"/>
      <c r="K196" s="89" t="s">
        <v>15</v>
      </c>
      <c r="L196" s="22">
        <v>1</v>
      </c>
      <c r="M196" s="22"/>
      <c r="N196" s="22">
        <f>+M196*L196</f>
        <v>0</v>
      </c>
      <c r="O196" s="4"/>
    </row>
    <row r="197" spans="1:17" s="27" customFormat="1" ht="15" customHeight="1" x14ac:dyDescent="0.3">
      <c r="A197" s="17" t="str">
        <f>IF(K197="","",MAX(A$5:A196)+1)</f>
        <v/>
      </c>
      <c r="B197" s="16"/>
      <c r="C197" s="96"/>
      <c r="D197" s="80"/>
      <c r="E197" s="80"/>
      <c r="F197" s="80"/>
      <c r="G197" s="80"/>
      <c r="H197" s="80"/>
      <c r="I197" s="80"/>
      <c r="J197" s="52"/>
      <c r="K197" s="88"/>
      <c r="L197" s="18"/>
      <c r="M197" s="18"/>
      <c r="N197" s="22">
        <f>+M197*L197</f>
        <v>0</v>
      </c>
      <c r="O197" s="4"/>
    </row>
    <row r="198" spans="1:17" s="27" customFormat="1" ht="15" customHeight="1" x14ac:dyDescent="0.3">
      <c r="A198" s="17" t="str">
        <f>IF(K198="","",MAX(A$5:A197)+1)</f>
        <v/>
      </c>
      <c r="B198" s="16" t="s">
        <v>238</v>
      </c>
      <c r="C198" s="25" t="s">
        <v>100</v>
      </c>
      <c r="D198" s="80"/>
      <c r="E198" s="80"/>
      <c r="F198" s="80"/>
      <c r="G198" s="80"/>
      <c r="H198" s="80"/>
      <c r="I198" s="80"/>
      <c r="J198" s="52"/>
      <c r="K198" s="88"/>
      <c r="L198" s="18"/>
      <c r="M198" s="18"/>
      <c r="N198" s="22">
        <f t="shared" ref="N198" si="33">+M198*L198</f>
        <v>0</v>
      </c>
      <c r="O198" s="4"/>
    </row>
    <row r="199" spans="1:17" s="27" customFormat="1" ht="15" customHeight="1" x14ac:dyDescent="0.3">
      <c r="A199" s="17">
        <f>IF(K199="","",MAX(A$5:A198)+1)</f>
        <v>75</v>
      </c>
      <c r="B199" s="16"/>
      <c r="C199" s="20" t="s">
        <v>101</v>
      </c>
      <c r="D199" s="80"/>
      <c r="E199" s="80"/>
      <c r="F199" s="80"/>
      <c r="G199" s="80"/>
      <c r="H199" s="80"/>
      <c r="I199" s="80"/>
      <c r="J199" s="52"/>
      <c r="K199" s="89" t="s">
        <v>15</v>
      </c>
      <c r="L199" s="22">
        <v>1</v>
      </c>
      <c r="M199" s="22"/>
      <c r="N199" s="22">
        <f>+M199*L199</f>
        <v>0</v>
      </c>
      <c r="O199" s="4"/>
    </row>
    <row r="200" spans="1:17" s="27" customFormat="1" ht="15" customHeight="1" x14ac:dyDescent="0.3">
      <c r="A200" s="17" t="str">
        <f>IF(K200="","",MAX(A$5:A199)+1)</f>
        <v/>
      </c>
      <c r="B200" s="16"/>
      <c r="C200" s="20"/>
      <c r="D200" s="80"/>
      <c r="E200" s="80"/>
      <c r="F200" s="80"/>
      <c r="G200" s="80"/>
      <c r="H200" s="80"/>
      <c r="I200" s="80"/>
      <c r="J200" s="52"/>
      <c r="K200" s="89"/>
      <c r="L200" s="22"/>
      <c r="M200" s="22"/>
      <c r="N200" s="22"/>
      <c r="O200" s="4"/>
    </row>
    <row r="201" spans="1:17" s="27" customFormat="1" ht="15" customHeight="1" x14ac:dyDescent="0.3">
      <c r="A201" s="17" t="str">
        <f>IF(K201="","",MAX(A$5:A200)+1)</f>
        <v/>
      </c>
      <c r="B201" s="16" t="s">
        <v>251</v>
      </c>
      <c r="C201" s="25" t="s">
        <v>252</v>
      </c>
      <c r="D201" s="80"/>
      <c r="E201" s="80"/>
      <c r="F201" s="80"/>
      <c r="G201" s="80"/>
      <c r="H201" s="80"/>
      <c r="I201" s="80"/>
      <c r="J201" s="165"/>
      <c r="K201" s="89"/>
      <c r="L201" s="22"/>
      <c r="M201" s="22"/>
      <c r="N201" s="22"/>
      <c r="O201" s="4"/>
    </row>
    <row r="202" spans="1:17" s="27" customFormat="1" ht="15" customHeight="1" x14ac:dyDescent="0.3">
      <c r="A202" s="17">
        <f>IF(K202="","",MAX(A$5:A201)+1)</f>
        <v>76</v>
      </c>
      <c r="B202" s="16"/>
      <c r="C202" s="20" t="s">
        <v>253</v>
      </c>
      <c r="D202" s="80"/>
      <c r="E202" s="80"/>
      <c r="F202" s="80"/>
      <c r="G202" s="80"/>
      <c r="H202" s="80"/>
      <c r="I202" s="80"/>
      <c r="J202" s="52"/>
      <c r="K202" s="89" t="s">
        <v>15</v>
      </c>
      <c r="L202" s="22">
        <v>1</v>
      </c>
      <c r="M202" s="22"/>
      <c r="N202" s="22">
        <f t="shared" ref="N202" si="34">+M202*L202</f>
        <v>0</v>
      </c>
      <c r="O202" s="4"/>
    </row>
    <row r="203" spans="1:17" s="27" customFormat="1" ht="15" customHeight="1" x14ac:dyDescent="0.3">
      <c r="A203" s="17" t="str">
        <f>IF(K203="","",MAX(A$5:A202)+1)</f>
        <v/>
      </c>
      <c r="B203" s="16"/>
      <c r="C203" s="20"/>
      <c r="D203" s="80"/>
      <c r="E203" s="80"/>
      <c r="F203" s="80"/>
      <c r="G203" s="80"/>
      <c r="H203" s="80"/>
      <c r="I203" s="80"/>
      <c r="J203" s="52"/>
      <c r="K203" s="89"/>
      <c r="L203" s="22"/>
      <c r="M203" s="22"/>
      <c r="N203" s="22"/>
      <c r="O203" s="4"/>
    </row>
    <row r="204" spans="1:17" s="27" customFormat="1" ht="25.2" customHeight="1" x14ac:dyDescent="0.3">
      <c r="A204" s="17" t="str">
        <f>IF(K204="","",MAX(A$5:A203)+1)</f>
        <v/>
      </c>
      <c r="B204" s="16"/>
      <c r="C204" s="20"/>
      <c r="D204" s="80"/>
      <c r="E204" s="80"/>
      <c r="F204" s="80"/>
      <c r="G204" s="80"/>
      <c r="H204" s="80"/>
      <c r="I204" s="80"/>
      <c r="J204" s="149" t="s">
        <v>203</v>
      </c>
      <c r="K204" s="89"/>
      <c r="L204" s="22"/>
      <c r="M204" s="150"/>
      <c r="N204" s="151">
        <f>+SUM(N73:N203)</f>
        <v>0</v>
      </c>
      <c r="O204" s="4"/>
    </row>
    <row r="205" spans="1:17" ht="19.2" customHeight="1" x14ac:dyDescent="0.3">
      <c r="A205" s="17" t="str">
        <f>IF(K205="","",MAX(A$5:A204)+1)</f>
        <v/>
      </c>
      <c r="B205" s="16"/>
      <c r="C205" s="46"/>
      <c r="D205" s="46"/>
      <c r="E205" s="46"/>
      <c r="F205" s="46"/>
      <c r="G205" s="46"/>
      <c r="H205" s="46"/>
      <c r="I205" s="46"/>
      <c r="J205" s="53"/>
      <c r="K205" s="88"/>
      <c r="L205" s="17"/>
      <c r="M205" s="18"/>
      <c r="N205" s="18"/>
      <c r="O205" s="110"/>
      <c r="Q205" s="63"/>
    </row>
    <row r="206" spans="1:17" ht="28.2" customHeight="1" x14ac:dyDescent="0.3">
      <c r="A206" s="17" t="str">
        <f>IF(K206="","",MAX(A$5:A205)+1)</f>
        <v/>
      </c>
      <c r="B206" s="16"/>
      <c r="C206" s="201" t="s">
        <v>115</v>
      </c>
      <c r="D206" s="202"/>
      <c r="E206" s="202"/>
      <c r="F206" s="202"/>
      <c r="G206" s="202"/>
      <c r="H206" s="202"/>
      <c r="I206" s="202"/>
      <c r="J206" s="203"/>
      <c r="K206" s="88"/>
      <c r="L206" s="17"/>
      <c r="M206" s="18"/>
      <c r="N206" s="18"/>
      <c r="Q206" s="63"/>
    </row>
    <row r="207" spans="1:17" ht="15" customHeight="1" x14ac:dyDescent="0.3">
      <c r="A207" s="17" t="str">
        <f>IF(K207="","",MAX(A$5:A206)+1)</f>
        <v/>
      </c>
      <c r="B207" s="16"/>
      <c r="C207" s="102"/>
      <c r="D207" s="103"/>
      <c r="E207" s="103"/>
      <c r="F207" s="103"/>
      <c r="G207" s="103"/>
      <c r="H207" s="103"/>
      <c r="I207" s="103"/>
      <c r="J207" s="104"/>
      <c r="K207" s="88"/>
      <c r="L207" s="17"/>
      <c r="M207" s="18"/>
      <c r="N207" s="18">
        <f t="shared" ref="N207" si="35">+M207*L207</f>
        <v>0</v>
      </c>
      <c r="Q207" s="111"/>
    </row>
    <row r="208" spans="1:17" s="27" customFormat="1" ht="15" customHeight="1" x14ac:dyDescent="0.3">
      <c r="A208" s="17" t="str">
        <f>IF(K208="","",MAX(A$5:A207)+1)</f>
        <v/>
      </c>
      <c r="B208" s="16" t="s">
        <v>224</v>
      </c>
      <c r="C208" s="25" t="s">
        <v>13</v>
      </c>
      <c r="D208" s="26"/>
      <c r="E208" s="26"/>
      <c r="F208" s="26"/>
      <c r="G208" s="26"/>
      <c r="H208" s="26"/>
      <c r="I208" s="26"/>
      <c r="J208" s="51"/>
      <c r="K208" s="88"/>
      <c r="L208" s="18"/>
      <c r="M208" s="18"/>
      <c r="N208" s="18"/>
      <c r="O208" s="4"/>
    </row>
    <row r="209" spans="1:15" s="27" customFormat="1" ht="15" customHeight="1" x14ac:dyDescent="0.3">
      <c r="A209" s="17" t="str">
        <f>IF(K209="","",MAX(A$5:A208)+1)</f>
        <v/>
      </c>
      <c r="B209" s="16"/>
      <c r="C209" s="107" t="s">
        <v>14</v>
      </c>
      <c r="I209" s="92"/>
      <c r="J209" s="82"/>
      <c r="K209" s="88"/>
      <c r="L209" s="18"/>
      <c r="M209" s="18"/>
      <c r="N209" s="18"/>
      <c r="O209" s="37"/>
    </row>
    <row r="210" spans="1:15" s="27" customFormat="1" ht="15" customHeight="1" x14ac:dyDescent="0.3">
      <c r="A210" s="17">
        <f>IF(K210="","",MAX(A$5:A209)+1)</f>
        <v>77</v>
      </c>
      <c r="B210" s="16"/>
      <c r="C210" s="85" t="s">
        <v>10</v>
      </c>
      <c r="D210" s="80"/>
      <c r="E210" s="80"/>
      <c r="F210" s="80"/>
      <c r="G210" s="80"/>
      <c r="H210" s="80"/>
      <c r="I210" s="80"/>
      <c r="J210" s="52"/>
      <c r="K210" s="88" t="s">
        <v>15</v>
      </c>
      <c r="L210" s="18">
        <v>1</v>
      </c>
      <c r="M210" s="18"/>
      <c r="N210" s="18">
        <f>+M210*L210</f>
        <v>0</v>
      </c>
      <c r="O210" s="37"/>
    </row>
    <row r="211" spans="1:15" s="27" customFormat="1" ht="15" customHeight="1" x14ac:dyDescent="0.3">
      <c r="A211" s="17">
        <f>IF(K211="","",MAX(A$5:A210)+1)</f>
        <v>78</v>
      </c>
      <c r="B211" s="16"/>
      <c r="C211" s="85" t="s">
        <v>16</v>
      </c>
      <c r="D211" s="80"/>
      <c r="E211" s="80"/>
      <c r="F211" s="80"/>
      <c r="G211" s="80"/>
      <c r="H211" s="80"/>
      <c r="I211" s="80"/>
      <c r="J211" s="52"/>
      <c r="K211" s="88" t="s">
        <v>8</v>
      </c>
      <c r="L211" s="18">
        <v>11</v>
      </c>
      <c r="M211" s="18"/>
      <c r="N211" s="18">
        <f>+M211*L211</f>
        <v>0</v>
      </c>
      <c r="O211" s="4"/>
    </row>
    <row r="212" spans="1:15" s="27" customFormat="1" ht="15" customHeight="1" collapsed="1" x14ac:dyDescent="0.3">
      <c r="A212" s="17">
        <f>IF(K212="","",MAX(A$5:A211)+1)</f>
        <v>79</v>
      </c>
      <c r="B212" s="16"/>
      <c r="C212" s="85" t="s">
        <v>11</v>
      </c>
      <c r="D212" s="80"/>
      <c r="E212" s="80"/>
      <c r="F212" s="80"/>
      <c r="G212" s="80"/>
      <c r="H212" s="80"/>
      <c r="I212" s="80"/>
      <c r="J212" s="52"/>
      <c r="K212" s="88" t="s">
        <v>15</v>
      </c>
      <c r="L212" s="18">
        <v>1</v>
      </c>
      <c r="M212" s="18"/>
      <c r="N212" s="18">
        <f>+M212*L212</f>
        <v>0</v>
      </c>
      <c r="O212" s="4"/>
    </row>
    <row r="213" spans="1:15" s="120" customFormat="1" ht="13.05" hidden="1" customHeight="1" outlineLevel="1" x14ac:dyDescent="0.3">
      <c r="A213" s="17" t="str">
        <f>IF(K213="","",MAX(A$5:A212)+1)</f>
        <v/>
      </c>
      <c r="B213" s="169"/>
      <c r="C213" s="123" t="s">
        <v>121</v>
      </c>
      <c r="E213" s="57">
        <v>9</v>
      </c>
      <c r="F213" s="57" t="s">
        <v>17</v>
      </c>
      <c r="G213" s="57">
        <v>10</v>
      </c>
      <c r="H213" s="58" t="s">
        <v>18</v>
      </c>
      <c r="I213" s="57">
        <f>+G213*E213</f>
        <v>90</v>
      </c>
      <c r="J213" s="136"/>
      <c r="K213" s="133"/>
      <c r="L213" s="100"/>
      <c r="M213" s="100"/>
      <c r="N213" s="100">
        <f>+M213*L213</f>
        <v>0</v>
      </c>
      <c r="O213" s="57"/>
    </row>
    <row r="214" spans="1:15" s="120" customFormat="1" ht="13.05" hidden="1" customHeight="1" outlineLevel="1" x14ac:dyDescent="0.3">
      <c r="A214" s="17" t="str">
        <f>IF(K214="","",MAX(A$5:A213)+1)</f>
        <v/>
      </c>
      <c r="B214" s="169"/>
      <c r="C214" s="123" t="s">
        <v>122</v>
      </c>
      <c r="E214" s="57">
        <v>9</v>
      </c>
      <c r="F214" s="57" t="s">
        <v>17</v>
      </c>
      <c r="G214" s="57">
        <v>10</v>
      </c>
      <c r="H214" s="58" t="s">
        <v>18</v>
      </c>
      <c r="I214" s="57">
        <f t="shared" ref="I214:I218" si="36">+G214*E214</f>
        <v>90</v>
      </c>
      <c r="J214" s="136"/>
      <c r="K214" s="133"/>
      <c r="L214" s="100"/>
      <c r="M214" s="100"/>
      <c r="N214" s="100"/>
      <c r="O214" s="57"/>
    </row>
    <row r="215" spans="1:15" s="120" customFormat="1" ht="13.05" hidden="1" customHeight="1" outlineLevel="1" x14ac:dyDescent="0.3">
      <c r="A215" s="17" t="str">
        <f>IF(K215="","",MAX(A$5:A214)+1)</f>
        <v/>
      </c>
      <c r="B215" s="169"/>
      <c r="C215" s="123" t="s">
        <v>123</v>
      </c>
      <c r="E215" s="57">
        <v>13.5</v>
      </c>
      <c r="F215" s="57" t="s">
        <v>17</v>
      </c>
      <c r="G215" s="57">
        <v>10</v>
      </c>
      <c r="H215" s="58" t="s">
        <v>18</v>
      </c>
      <c r="I215" s="57">
        <f t="shared" si="36"/>
        <v>135</v>
      </c>
      <c r="J215" s="136"/>
      <c r="K215" s="133"/>
      <c r="L215" s="100"/>
      <c r="M215" s="100"/>
      <c r="N215" s="100"/>
      <c r="O215" s="57"/>
    </row>
    <row r="216" spans="1:15" s="120" customFormat="1" ht="13.05" hidden="1" customHeight="1" outlineLevel="1" x14ac:dyDescent="0.3">
      <c r="A216" s="17" t="str">
        <f>IF(K216="","",MAX(A$5:A215)+1)</f>
        <v/>
      </c>
      <c r="B216" s="169"/>
      <c r="C216" s="123" t="s">
        <v>124</v>
      </c>
      <c r="E216" s="57">
        <v>17.5</v>
      </c>
      <c r="F216" s="57" t="s">
        <v>17</v>
      </c>
      <c r="G216" s="57">
        <v>10</v>
      </c>
      <c r="H216" s="58" t="s">
        <v>18</v>
      </c>
      <c r="I216" s="57">
        <f t="shared" si="36"/>
        <v>175</v>
      </c>
      <c r="J216" s="136"/>
      <c r="K216" s="133"/>
      <c r="L216" s="100"/>
      <c r="M216" s="100"/>
      <c r="N216" s="100"/>
      <c r="O216" s="57"/>
    </row>
    <row r="217" spans="1:15" s="120" customFormat="1" ht="13.05" hidden="1" customHeight="1" outlineLevel="1" x14ac:dyDescent="0.3">
      <c r="A217" s="17" t="str">
        <f>IF(K217="","",MAX(A$5:A216)+1)</f>
        <v/>
      </c>
      <c r="B217" s="169"/>
      <c r="C217" s="123" t="s">
        <v>127</v>
      </c>
      <c r="E217" s="57">
        <v>15</v>
      </c>
      <c r="F217" s="57" t="s">
        <v>17</v>
      </c>
      <c r="G217" s="57">
        <v>11</v>
      </c>
      <c r="H217" s="58" t="s">
        <v>18</v>
      </c>
      <c r="I217" s="57">
        <f t="shared" si="36"/>
        <v>165</v>
      </c>
      <c r="J217" s="136"/>
      <c r="K217" s="133"/>
      <c r="L217" s="100"/>
      <c r="M217" s="100"/>
      <c r="N217" s="100"/>
      <c r="O217" s="57"/>
    </row>
    <row r="218" spans="1:15" s="120" customFormat="1" ht="13.05" hidden="1" customHeight="1" outlineLevel="1" x14ac:dyDescent="0.3">
      <c r="A218" s="17" t="str">
        <f>IF(K218="","",MAX(A$5:A217)+1)</f>
        <v/>
      </c>
      <c r="B218" s="169"/>
      <c r="C218" s="123" t="s">
        <v>257</v>
      </c>
      <c r="E218" s="57">
        <v>21</v>
      </c>
      <c r="F218" s="57" t="s">
        <v>17</v>
      </c>
      <c r="G218" s="57">
        <v>10</v>
      </c>
      <c r="H218" s="58" t="s">
        <v>18</v>
      </c>
      <c r="I218" s="57">
        <f t="shared" si="36"/>
        <v>210</v>
      </c>
      <c r="J218" s="136"/>
      <c r="K218" s="133"/>
      <c r="L218" s="100"/>
      <c r="M218" s="100"/>
      <c r="N218" s="100"/>
      <c r="O218" s="57"/>
    </row>
    <row r="219" spans="1:15" s="120" customFormat="1" ht="13.05" hidden="1" customHeight="1" outlineLevel="1" x14ac:dyDescent="0.3">
      <c r="A219" s="17" t="str">
        <f>IF(K219="","",MAX(A$5:A218)+1)</f>
        <v/>
      </c>
      <c r="B219" s="169"/>
      <c r="C219" s="123" t="s">
        <v>126</v>
      </c>
      <c r="E219" s="57">
        <v>6</v>
      </c>
      <c r="F219" s="57" t="s">
        <v>17</v>
      </c>
      <c r="G219" s="57">
        <v>8</v>
      </c>
      <c r="H219" s="58" t="s">
        <v>18</v>
      </c>
      <c r="I219" s="57">
        <f t="shared" ref="I219" si="37">+G219*E219</f>
        <v>48</v>
      </c>
      <c r="J219" s="136"/>
      <c r="K219" s="133"/>
      <c r="L219" s="100"/>
      <c r="M219" s="100"/>
      <c r="N219" s="100"/>
      <c r="O219" s="57"/>
    </row>
    <row r="220" spans="1:15" s="120" customFormat="1" ht="13.05" hidden="1" customHeight="1" outlineLevel="1" x14ac:dyDescent="0.3">
      <c r="A220" s="17" t="str">
        <f>IF(K220="","",MAX(A$5:A219)+1)</f>
        <v/>
      </c>
      <c r="B220" s="169"/>
      <c r="C220" s="123"/>
      <c r="E220" s="57"/>
      <c r="F220" s="57"/>
      <c r="G220" s="57"/>
      <c r="H220" s="58"/>
      <c r="I220" s="126">
        <f>SUM(I213:I219)</f>
        <v>913</v>
      </c>
      <c r="J220" s="136"/>
      <c r="K220" s="133"/>
      <c r="L220" s="100"/>
      <c r="M220" s="100"/>
      <c r="N220" s="100"/>
      <c r="O220" s="57"/>
    </row>
    <row r="221" spans="1:15" s="27" customFormat="1" ht="9" customHeight="1" x14ac:dyDescent="0.3">
      <c r="A221" s="17" t="str">
        <f>IF(K221="","",MAX(A$5:A220)+1)</f>
        <v/>
      </c>
      <c r="B221" s="16"/>
      <c r="C221" s="41"/>
      <c r="D221" s="26"/>
      <c r="E221" s="26"/>
      <c r="F221" s="26"/>
      <c r="G221" s="30"/>
      <c r="H221" s="26"/>
      <c r="I221" s="26"/>
      <c r="J221" s="51"/>
      <c r="K221" s="88"/>
      <c r="L221" s="47"/>
      <c r="M221" s="18"/>
      <c r="N221" s="18"/>
      <c r="O221" s="4"/>
    </row>
    <row r="222" spans="1:15" s="27" customFormat="1" ht="22.2" customHeight="1" x14ac:dyDescent="0.3">
      <c r="A222" s="17">
        <f>IF(K222="","",MAX(A$5:A221)+1)</f>
        <v>80</v>
      </c>
      <c r="B222" s="16"/>
      <c r="C222" s="187" t="s">
        <v>248</v>
      </c>
      <c r="D222" s="188"/>
      <c r="E222" s="188"/>
      <c r="F222" s="188"/>
      <c r="G222" s="188"/>
      <c r="H222" s="188"/>
      <c r="I222" s="188"/>
      <c r="J222" s="189"/>
      <c r="K222" s="88" t="s">
        <v>15</v>
      </c>
      <c r="L222" s="18">
        <v>1</v>
      </c>
      <c r="M222" s="18"/>
      <c r="N222" s="18">
        <f>+M222*L222</f>
        <v>0</v>
      </c>
      <c r="O222" s="4"/>
    </row>
    <row r="223" spans="1:15" s="27" customFormat="1" ht="6.6" customHeight="1" x14ac:dyDescent="0.3">
      <c r="A223" s="17" t="str">
        <f>IF(K223="","",MAX(A$5:A222)+1)</f>
        <v/>
      </c>
      <c r="B223" s="16"/>
      <c r="C223" s="29"/>
      <c r="D223" s="26"/>
      <c r="E223" s="26"/>
      <c r="F223" s="26"/>
      <c r="G223" s="30"/>
      <c r="H223" s="26"/>
      <c r="I223" s="26"/>
      <c r="J223" s="51"/>
      <c r="K223" s="88"/>
      <c r="L223" s="18"/>
      <c r="M223" s="18"/>
      <c r="N223" s="18"/>
      <c r="O223" s="4"/>
    </row>
    <row r="224" spans="1:15" s="27" customFormat="1" ht="15" customHeight="1" x14ac:dyDescent="0.3">
      <c r="A224" s="17" t="str">
        <f>IF(K224="","",MAX(A$5:A223)+1)</f>
        <v/>
      </c>
      <c r="B224" s="16" t="s">
        <v>225</v>
      </c>
      <c r="C224" s="28" t="s">
        <v>193</v>
      </c>
      <c r="D224" s="26"/>
      <c r="E224" s="26"/>
      <c r="F224" s="26"/>
      <c r="G224" s="30"/>
      <c r="H224" s="26"/>
      <c r="J224" s="51"/>
      <c r="K224" s="88"/>
      <c r="L224" s="47"/>
      <c r="M224" s="18"/>
      <c r="N224" s="18">
        <f t="shared" ref="N224" si="38">+M224*L224</f>
        <v>0</v>
      </c>
      <c r="O224" s="79"/>
    </row>
    <row r="225" spans="1:15" s="27" customFormat="1" ht="15" customHeight="1" x14ac:dyDescent="0.3">
      <c r="A225" s="17" t="str">
        <f>IF(K225="","",MAX(A$5:A224)+1)</f>
        <v/>
      </c>
      <c r="B225" s="16"/>
      <c r="C225" s="115" t="s">
        <v>255</v>
      </c>
      <c r="D225" s="26"/>
      <c r="E225" s="26"/>
      <c r="F225" s="26"/>
      <c r="G225" s="30"/>
      <c r="H225" s="26"/>
      <c r="I225" s="26"/>
      <c r="J225" s="51"/>
      <c r="K225" s="88"/>
      <c r="L225" s="47"/>
      <c r="M225" s="18"/>
      <c r="N225" s="18"/>
      <c r="O225" s="4"/>
    </row>
    <row r="226" spans="1:15" s="27" customFormat="1" ht="15" customHeight="1" x14ac:dyDescent="0.3">
      <c r="A226" s="17">
        <f>IF(K226="","",MAX(A$5:A225)+1)</f>
        <v>81</v>
      </c>
      <c r="B226" s="16"/>
      <c r="C226" s="116" t="s">
        <v>161</v>
      </c>
      <c r="D226" s="26"/>
      <c r="E226" s="26"/>
      <c r="F226" s="26"/>
      <c r="G226" s="30"/>
      <c r="H226" s="26"/>
      <c r="J226" s="51"/>
      <c r="K226" s="88" t="s">
        <v>32</v>
      </c>
      <c r="L226" s="47">
        <v>3</v>
      </c>
      <c r="M226" s="18"/>
      <c r="N226" s="18">
        <f>+M226*L226</f>
        <v>0</v>
      </c>
      <c r="O226" s="79"/>
    </row>
    <row r="227" spans="1:15" s="27" customFormat="1" ht="15" customHeight="1" x14ac:dyDescent="0.3">
      <c r="A227" s="17">
        <f>IF(K227="","",MAX(A$5:A226)+1)</f>
        <v>82</v>
      </c>
      <c r="B227" s="16"/>
      <c r="C227" s="116" t="s">
        <v>180</v>
      </c>
      <c r="D227" s="26"/>
      <c r="E227" s="26"/>
      <c r="F227" s="26"/>
      <c r="G227" s="30"/>
      <c r="H227" s="26"/>
      <c r="J227" s="51"/>
      <c r="K227" s="88" t="s">
        <v>32</v>
      </c>
      <c r="L227" s="47">
        <v>1</v>
      </c>
      <c r="M227" s="18"/>
      <c r="N227" s="18">
        <f>+M227*L227</f>
        <v>0</v>
      </c>
      <c r="O227" s="26"/>
    </row>
    <row r="228" spans="1:15" s="27" customFormat="1" ht="15" customHeight="1" x14ac:dyDescent="0.3">
      <c r="A228" s="17">
        <f>IF(K228="","",MAX(A$5:A227)+1)</f>
        <v>83</v>
      </c>
      <c r="B228" s="16"/>
      <c r="C228" s="116" t="s">
        <v>182</v>
      </c>
      <c r="D228" s="26"/>
      <c r="E228" s="26"/>
      <c r="F228" s="26"/>
      <c r="G228" s="30"/>
      <c r="H228" s="26"/>
      <c r="J228" s="51"/>
      <c r="K228" s="88" t="s">
        <v>32</v>
      </c>
      <c r="L228" s="47">
        <v>1</v>
      </c>
      <c r="M228" s="18"/>
      <c r="N228" s="18">
        <f>+M228*L228</f>
        <v>0</v>
      </c>
      <c r="O228" s="26"/>
    </row>
    <row r="229" spans="1:15" s="27" customFormat="1" ht="15" customHeight="1" x14ac:dyDescent="0.3">
      <c r="A229" s="17" t="str">
        <f>IF(K229="","",MAX(A$5:A228)+1)</f>
        <v/>
      </c>
      <c r="B229" s="16"/>
      <c r="C229" s="115" t="s">
        <v>256</v>
      </c>
      <c r="D229" s="26"/>
      <c r="E229" s="26"/>
      <c r="F229" s="26"/>
      <c r="G229" s="30"/>
      <c r="H229" s="26"/>
      <c r="I229" s="26"/>
      <c r="J229" s="51"/>
      <c r="K229" s="88"/>
      <c r="L229" s="47"/>
      <c r="M229" s="18"/>
      <c r="N229" s="18"/>
      <c r="O229" s="4"/>
    </row>
    <row r="230" spans="1:15" s="27" customFormat="1" ht="15" customHeight="1" x14ac:dyDescent="0.3">
      <c r="A230" s="17">
        <f>IF(K230="","",MAX(A$5:A229)+1)</f>
        <v>84</v>
      </c>
      <c r="B230" s="16"/>
      <c r="C230" s="116" t="s">
        <v>161</v>
      </c>
      <c r="D230" s="26"/>
      <c r="E230" s="26"/>
      <c r="F230" s="26"/>
      <c r="G230" s="30"/>
      <c r="H230" s="26"/>
      <c r="J230" s="51"/>
      <c r="K230" s="88" t="s">
        <v>32</v>
      </c>
      <c r="L230" s="47">
        <v>1</v>
      </c>
      <c r="M230" s="18"/>
      <c r="N230" s="18">
        <f>+M230*L230</f>
        <v>0</v>
      </c>
      <c r="O230" s="26"/>
    </row>
    <row r="231" spans="1:15" s="27" customFormat="1" ht="15" customHeight="1" x14ac:dyDescent="0.3">
      <c r="A231" s="17">
        <f>IF(K231="","",MAX(A$5:A230)+1)</f>
        <v>85</v>
      </c>
      <c r="B231" s="16"/>
      <c r="C231" s="116" t="s">
        <v>180</v>
      </c>
      <c r="D231" s="26"/>
      <c r="E231" s="26"/>
      <c r="F231" s="26"/>
      <c r="G231" s="30"/>
      <c r="H231" s="26"/>
      <c r="J231" s="51"/>
      <c r="K231" s="88" t="s">
        <v>32</v>
      </c>
      <c r="L231" s="47">
        <v>1</v>
      </c>
      <c r="M231" s="18"/>
      <c r="N231" s="18">
        <f>+M231*L231</f>
        <v>0</v>
      </c>
      <c r="O231" s="26"/>
    </row>
    <row r="232" spans="1:15" s="27" customFormat="1" ht="15" customHeight="1" x14ac:dyDescent="0.3">
      <c r="A232" s="17">
        <f>IF(K232="","",MAX(A$5:A231)+1)</f>
        <v>86</v>
      </c>
      <c r="B232" s="16"/>
      <c r="C232" s="116" t="s">
        <v>181</v>
      </c>
      <c r="D232" s="26"/>
      <c r="E232" s="26"/>
      <c r="F232" s="26"/>
      <c r="G232" s="30"/>
      <c r="H232" s="26"/>
      <c r="J232" s="51"/>
      <c r="K232" s="88" t="s">
        <v>32</v>
      </c>
      <c r="L232" s="47">
        <v>1</v>
      </c>
      <c r="M232" s="18"/>
      <c r="N232" s="18">
        <f>+M232*L232</f>
        <v>0</v>
      </c>
      <c r="O232" s="26"/>
    </row>
    <row r="233" spans="1:15" s="27" customFormat="1" ht="15" customHeight="1" x14ac:dyDescent="0.3">
      <c r="A233" s="17" t="str">
        <f>IF(K233="","",MAX(A$5:A232)+1)</f>
        <v/>
      </c>
      <c r="B233" s="16"/>
      <c r="C233" s="115" t="s">
        <v>197</v>
      </c>
      <c r="D233" s="26"/>
      <c r="E233" s="26"/>
      <c r="F233" s="26"/>
      <c r="G233" s="30"/>
      <c r="H233" s="26"/>
      <c r="I233" s="26"/>
      <c r="J233" s="51"/>
      <c r="K233" s="88"/>
      <c r="L233" s="18"/>
      <c r="M233" s="18"/>
      <c r="N233" s="18"/>
      <c r="O233" s="4"/>
    </row>
    <row r="234" spans="1:15" s="27" customFormat="1" ht="15" customHeight="1" x14ac:dyDescent="0.3">
      <c r="A234" s="17">
        <f>IF(K234="","",MAX(A$5:A233)+1)</f>
        <v>87</v>
      </c>
      <c r="B234" s="16"/>
      <c r="C234" s="116" t="s">
        <v>183</v>
      </c>
      <c r="D234" s="26"/>
      <c r="E234" s="26"/>
      <c r="F234" s="26"/>
      <c r="G234" s="30"/>
      <c r="H234" s="26"/>
      <c r="I234" s="26"/>
      <c r="J234" s="51"/>
      <c r="K234" s="88" t="s">
        <v>32</v>
      </c>
      <c r="L234" s="47">
        <v>1</v>
      </c>
      <c r="M234" s="18"/>
      <c r="N234" s="18">
        <f>+M234*L234</f>
        <v>0</v>
      </c>
      <c r="O234" s="4"/>
    </row>
    <row r="235" spans="1:15" s="27" customFormat="1" ht="15" customHeight="1" x14ac:dyDescent="0.3">
      <c r="A235" s="17">
        <f>IF(K235="","",MAX(A$5:A234)+1)</f>
        <v>88</v>
      </c>
      <c r="B235" s="16"/>
      <c r="C235" s="116" t="s">
        <v>165</v>
      </c>
      <c r="D235" s="26"/>
      <c r="E235" s="26"/>
      <c r="F235" s="26"/>
      <c r="G235" s="30"/>
      <c r="H235" s="26"/>
      <c r="I235" s="26"/>
      <c r="J235" s="51"/>
      <c r="K235" s="88" t="s">
        <v>32</v>
      </c>
      <c r="L235" s="47">
        <v>1</v>
      </c>
      <c r="M235" s="18"/>
      <c r="N235" s="18">
        <f>+M235*L235</f>
        <v>0</v>
      </c>
      <c r="O235" s="4"/>
    </row>
    <row r="236" spans="1:15" s="27" customFormat="1" ht="15" customHeight="1" x14ac:dyDescent="0.3">
      <c r="A236" s="17" t="str">
        <f>IF(K236="","",MAX(A$5:A235)+1)</f>
        <v/>
      </c>
      <c r="B236" s="16"/>
      <c r="C236" s="29"/>
      <c r="D236" s="26"/>
      <c r="E236" s="26"/>
      <c r="F236" s="26"/>
      <c r="G236" s="30"/>
      <c r="H236" s="26"/>
      <c r="I236" s="26"/>
      <c r="J236" s="51"/>
      <c r="K236" s="88"/>
      <c r="L236" s="18"/>
      <c r="M236" s="18"/>
      <c r="N236" s="18"/>
      <c r="O236" s="4"/>
    </row>
    <row r="237" spans="1:15" s="27" customFormat="1" ht="15" customHeight="1" x14ac:dyDescent="0.3">
      <c r="A237" s="17" t="str">
        <f>IF(K237="","",MAX(A$5:A236)+1)</f>
        <v/>
      </c>
      <c r="B237" s="16" t="s">
        <v>224</v>
      </c>
      <c r="C237" s="25" t="s">
        <v>19</v>
      </c>
      <c r="D237" s="26"/>
      <c r="E237" s="26"/>
      <c r="F237" s="26"/>
      <c r="G237" s="26"/>
      <c r="H237" s="26"/>
      <c r="I237" s="26"/>
      <c r="J237" s="51"/>
      <c r="K237" s="88"/>
      <c r="L237" s="18"/>
      <c r="M237" s="18"/>
      <c r="N237" s="18"/>
      <c r="O237" s="4"/>
    </row>
    <row r="238" spans="1:15" s="27" customFormat="1" ht="15" customHeight="1" x14ac:dyDescent="0.3">
      <c r="A238" s="17" t="str">
        <f>IF(K238="","",MAX(A$5:A237)+1)</f>
        <v/>
      </c>
      <c r="B238" s="16"/>
      <c r="C238" s="107" t="s">
        <v>14</v>
      </c>
      <c r="I238" s="92"/>
      <c r="J238" s="82"/>
      <c r="K238" s="88"/>
      <c r="L238" s="18"/>
      <c r="M238" s="18"/>
      <c r="N238" s="18">
        <f t="shared" ref="N238" si="39">+M238*L238</f>
        <v>0</v>
      </c>
      <c r="O238" s="4"/>
    </row>
    <row r="239" spans="1:15" s="27" customFormat="1" ht="15" customHeight="1" collapsed="1" x14ac:dyDescent="0.3">
      <c r="A239" s="17">
        <f>IF(K239="","",MAX(A$5:A238)+1)</f>
        <v>89</v>
      </c>
      <c r="B239" s="16"/>
      <c r="C239" s="28" t="s">
        <v>36</v>
      </c>
      <c r="D239" s="26"/>
      <c r="E239" s="26"/>
      <c r="F239" s="26"/>
      <c r="G239" s="30"/>
      <c r="H239" s="26"/>
      <c r="I239" s="26"/>
      <c r="J239" s="51"/>
      <c r="K239" s="88" t="s">
        <v>15</v>
      </c>
      <c r="L239" s="18">
        <v>1</v>
      </c>
      <c r="M239" s="18"/>
      <c r="N239" s="18">
        <f>+M239*L239</f>
        <v>0</v>
      </c>
      <c r="O239" s="4"/>
    </row>
    <row r="240" spans="1:15" s="120" customFormat="1" ht="13.05" hidden="1" customHeight="1" outlineLevel="1" x14ac:dyDescent="0.3">
      <c r="A240" s="17" t="str">
        <f>IF(K240="","",MAX(A$5:A239)+1)</f>
        <v/>
      </c>
      <c r="B240" s="169"/>
      <c r="C240" s="140"/>
      <c r="E240" s="57" t="s">
        <v>35</v>
      </c>
      <c r="F240" s="57"/>
      <c r="G240" s="57" t="s">
        <v>60</v>
      </c>
      <c r="H240" s="58"/>
      <c r="I240" s="57"/>
      <c r="J240" s="136"/>
      <c r="K240" s="133"/>
      <c r="L240" s="100"/>
      <c r="M240" s="100"/>
      <c r="N240" s="100">
        <f t="shared" ref="N240" si="40">+M240*L240</f>
        <v>0</v>
      </c>
      <c r="O240" s="132"/>
    </row>
    <row r="241" spans="1:15" s="101" customFormat="1" ht="13.05" hidden="1" customHeight="1" outlineLevel="1" x14ac:dyDescent="0.3">
      <c r="A241" s="17" t="str">
        <f>IF(K241="","",MAX(A$5:A240)+1)</f>
        <v/>
      </c>
      <c r="B241" s="169"/>
      <c r="C241" s="137" t="s">
        <v>184</v>
      </c>
      <c r="E241" s="59">
        <f>1.3*2+0.65*2</f>
        <v>3.9000000000000004</v>
      </c>
      <c r="F241" s="59" t="s">
        <v>17</v>
      </c>
      <c r="G241" s="59">
        <v>4.2</v>
      </c>
      <c r="H241" s="59" t="s">
        <v>18</v>
      </c>
      <c r="I241" s="59">
        <f>G241*E241</f>
        <v>16.380000000000003</v>
      </c>
      <c r="J241" s="135"/>
      <c r="K241" s="133"/>
      <c r="L241" s="163"/>
      <c r="M241" s="100"/>
      <c r="N241" s="100"/>
      <c r="O241" s="164"/>
    </row>
    <row r="242" spans="1:15" s="101" customFormat="1" ht="13.05" hidden="1" customHeight="1" outlineLevel="1" x14ac:dyDescent="0.3">
      <c r="A242" s="17" t="str">
        <f>IF(K242="","",MAX(A$5:A241)+1)</f>
        <v/>
      </c>
      <c r="B242" s="169"/>
      <c r="C242" s="137" t="s">
        <v>185</v>
      </c>
      <c r="E242" s="59">
        <f>0.4*2+1.05*2</f>
        <v>2.9000000000000004</v>
      </c>
      <c r="F242" s="59" t="s">
        <v>17</v>
      </c>
      <c r="G242" s="59">
        <v>1.3</v>
      </c>
      <c r="H242" s="59" t="s">
        <v>18</v>
      </c>
      <c r="I242" s="59">
        <f t="shared" ref="I242:I249" si="41">G242*E242</f>
        <v>3.7700000000000005</v>
      </c>
      <c r="J242" s="135"/>
      <c r="K242" s="133"/>
      <c r="L242" s="163"/>
      <c r="M242" s="100"/>
      <c r="N242" s="100"/>
      <c r="O242" s="164"/>
    </row>
    <row r="243" spans="1:15" s="101" customFormat="1" ht="13.05" hidden="1" customHeight="1" outlineLevel="1" x14ac:dyDescent="0.3">
      <c r="A243" s="17" t="str">
        <f>IF(K243="","",MAX(A$5:A242)+1)</f>
        <v/>
      </c>
      <c r="B243" s="169"/>
      <c r="C243" s="137" t="s">
        <v>186</v>
      </c>
      <c r="E243" s="59">
        <f>0.45*4</f>
        <v>1.8</v>
      </c>
      <c r="F243" s="59" t="s">
        <v>17</v>
      </c>
      <c r="G243" s="59">
        <v>1.5</v>
      </c>
      <c r="H243" s="59" t="s">
        <v>18</v>
      </c>
      <c r="I243" s="59">
        <f t="shared" si="41"/>
        <v>2.7</v>
      </c>
      <c r="J243" s="135"/>
      <c r="K243" s="133"/>
      <c r="L243" s="163"/>
      <c r="M243" s="100"/>
      <c r="N243" s="100"/>
      <c r="O243" s="164"/>
    </row>
    <row r="244" spans="1:15" s="101" customFormat="1" ht="13.05" hidden="1" customHeight="1" outlineLevel="1" x14ac:dyDescent="0.3">
      <c r="A244" s="17" t="str">
        <f>IF(K244="","",MAX(A$5:A243)+1)</f>
        <v/>
      </c>
      <c r="B244" s="169"/>
      <c r="C244" s="137" t="s">
        <v>187</v>
      </c>
      <c r="E244" s="59">
        <f>0.7*2+2.2*2</f>
        <v>5.8000000000000007</v>
      </c>
      <c r="F244" s="59" t="s">
        <v>17</v>
      </c>
      <c r="G244" s="59">
        <v>2.9</v>
      </c>
      <c r="H244" s="59" t="s">
        <v>18</v>
      </c>
      <c r="I244" s="59">
        <f t="shared" si="41"/>
        <v>16.82</v>
      </c>
      <c r="J244" s="135"/>
      <c r="K244" s="133"/>
      <c r="L244" s="163"/>
      <c r="M244" s="100"/>
      <c r="N244" s="100"/>
      <c r="O244" s="164"/>
    </row>
    <row r="245" spans="1:15" s="101" customFormat="1" ht="13.05" hidden="1" customHeight="1" outlineLevel="1" x14ac:dyDescent="0.3">
      <c r="A245" s="17" t="str">
        <f>IF(K245="","",MAX(A$5:A244)+1)</f>
        <v/>
      </c>
      <c r="B245" s="169"/>
      <c r="C245" s="137" t="s">
        <v>188</v>
      </c>
      <c r="E245" s="59">
        <f>1.15*2+1.3*2</f>
        <v>4.9000000000000004</v>
      </c>
      <c r="F245" s="59" t="s">
        <v>17</v>
      </c>
      <c r="G245" s="59">
        <v>2.6</v>
      </c>
      <c r="H245" s="59" t="s">
        <v>18</v>
      </c>
      <c r="I245" s="59">
        <f>G245*E245</f>
        <v>12.740000000000002</v>
      </c>
      <c r="J245" s="135"/>
      <c r="K245" s="133"/>
      <c r="L245" s="163"/>
      <c r="M245" s="100"/>
      <c r="N245" s="100"/>
      <c r="O245" s="164"/>
    </row>
    <row r="246" spans="1:15" s="101" customFormat="1" ht="13.05" hidden="1" customHeight="1" outlineLevel="1" x14ac:dyDescent="0.3">
      <c r="A246" s="17" t="str">
        <f>IF(K246="","",MAX(A$5:A245)+1)</f>
        <v/>
      </c>
      <c r="B246" s="169"/>
      <c r="C246" s="137" t="s">
        <v>189</v>
      </c>
      <c r="E246" s="59">
        <f>0.7*2+1.8*2</f>
        <v>5</v>
      </c>
      <c r="F246" s="59" t="s">
        <v>17</v>
      </c>
      <c r="G246" s="59">
        <v>2.9</v>
      </c>
      <c r="H246" s="59" t="s">
        <v>18</v>
      </c>
      <c r="I246" s="59">
        <f t="shared" si="41"/>
        <v>14.5</v>
      </c>
      <c r="J246" s="135"/>
      <c r="K246" s="133"/>
      <c r="L246" s="163"/>
      <c r="M246" s="100"/>
      <c r="N246" s="100"/>
      <c r="O246" s="164"/>
    </row>
    <row r="247" spans="1:15" s="101" customFormat="1" ht="13.05" hidden="1" customHeight="1" outlineLevel="1" x14ac:dyDescent="0.3">
      <c r="A247" s="17" t="str">
        <f>IF(K247="","",MAX(A$5:A246)+1)</f>
        <v/>
      </c>
      <c r="B247" s="169"/>
      <c r="C247" s="137" t="s">
        <v>190</v>
      </c>
      <c r="E247" s="59">
        <f>0.5*4</f>
        <v>2</v>
      </c>
      <c r="F247" s="59" t="s">
        <v>17</v>
      </c>
      <c r="G247" s="59">
        <v>1.9</v>
      </c>
      <c r="H247" s="59" t="s">
        <v>18</v>
      </c>
      <c r="I247" s="59">
        <f t="shared" si="41"/>
        <v>3.8</v>
      </c>
      <c r="J247" s="135"/>
      <c r="K247" s="133"/>
      <c r="L247" s="163"/>
      <c r="M247" s="100"/>
      <c r="N247" s="100"/>
      <c r="O247" s="164"/>
    </row>
    <row r="248" spans="1:15" s="101" customFormat="1" ht="13.05" hidden="1" customHeight="1" outlineLevel="1" x14ac:dyDescent="0.3">
      <c r="A248" s="17" t="str">
        <f>IF(K248="","",MAX(A$5:A247)+1)</f>
        <v/>
      </c>
      <c r="B248" s="169"/>
      <c r="C248" s="137" t="s">
        <v>191</v>
      </c>
      <c r="E248" s="59">
        <f>1.1*2+1.35*2</f>
        <v>4.9000000000000004</v>
      </c>
      <c r="F248" s="59" t="s">
        <v>17</v>
      </c>
      <c r="G248" s="59">
        <v>4.5</v>
      </c>
      <c r="H248" s="59" t="s">
        <v>18</v>
      </c>
      <c r="I248" s="59">
        <f t="shared" si="41"/>
        <v>22.05</v>
      </c>
      <c r="J248" s="135"/>
      <c r="K248" s="133"/>
      <c r="L248" s="163"/>
      <c r="M248" s="100"/>
      <c r="N248" s="100"/>
      <c r="O248" s="164"/>
    </row>
    <row r="249" spans="1:15" s="101" customFormat="1" ht="13.05" hidden="1" customHeight="1" outlineLevel="1" x14ac:dyDescent="0.3">
      <c r="A249" s="17" t="str">
        <f>IF(K249="","",MAX(A$5:A248)+1)</f>
        <v/>
      </c>
      <c r="B249" s="169"/>
      <c r="C249" s="137" t="s">
        <v>192</v>
      </c>
      <c r="E249" s="59">
        <f>2*2+1.05*2</f>
        <v>6.1</v>
      </c>
      <c r="F249" s="59" t="s">
        <v>17</v>
      </c>
      <c r="G249" s="59">
        <v>4.4000000000000004</v>
      </c>
      <c r="H249" s="59" t="s">
        <v>18</v>
      </c>
      <c r="I249" s="59">
        <f t="shared" si="41"/>
        <v>26.84</v>
      </c>
      <c r="J249" s="135"/>
      <c r="K249" s="133"/>
      <c r="L249" s="163"/>
      <c r="M249" s="100"/>
      <c r="N249" s="100"/>
      <c r="O249" s="164"/>
    </row>
    <row r="250" spans="1:15" s="120" customFormat="1" ht="13.05" hidden="1" customHeight="1" outlineLevel="1" x14ac:dyDescent="0.3">
      <c r="A250" s="17" t="str">
        <f>IF(K250="","",MAX(A$5:A249)+1)</f>
        <v/>
      </c>
      <c r="B250" s="169"/>
      <c r="E250" s="57"/>
      <c r="F250" s="57"/>
      <c r="G250" s="57"/>
      <c r="H250" s="58"/>
      <c r="I250" s="126">
        <f>SUM(I241:I249)</f>
        <v>119.6</v>
      </c>
      <c r="J250" s="136"/>
      <c r="K250" s="133"/>
      <c r="L250" s="100"/>
      <c r="M250" s="100"/>
      <c r="N250" s="100"/>
      <c r="O250" s="132"/>
    </row>
    <row r="251" spans="1:15" s="27" customFormat="1" ht="15" customHeight="1" x14ac:dyDescent="0.3">
      <c r="A251" s="17" t="str">
        <f>IF(K251="","",MAX(A$5:A250)+1)</f>
        <v/>
      </c>
      <c r="B251" s="16"/>
      <c r="D251" s="26"/>
      <c r="E251" s="26"/>
      <c r="F251" s="26"/>
      <c r="G251" s="30"/>
      <c r="H251" s="26"/>
      <c r="I251" s="26"/>
      <c r="J251" s="51"/>
      <c r="K251" s="88"/>
      <c r="L251" s="18"/>
      <c r="M251" s="18"/>
      <c r="N251" s="18"/>
      <c r="O251" s="4"/>
    </row>
    <row r="252" spans="1:15" s="27" customFormat="1" ht="15" customHeight="1" x14ac:dyDescent="0.3">
      <c r="A252" s="17" t="str">
        <f>IF(K252="","",MAX(A$5:A251)+1)</f>
        <v/>
      </c>
      <c r="B252" s="16" t="s">
        <v>230</v>
      </c>
      <c r="C252" s="25" t="s">
        <v>240</v>
      </c>
      <c r="D252" s="26"/>
      <c r="E252" s="26"/>
      <c r="F252" s="26"/>
      <c r="G252" s="26"/>
      <c r="H252" s="26"/>
      <c r="I252" s="26"/>
      <c r="J252" s="51"/>
      <c r="K252" s="88"/>
      <c r="L252" s="18"/>
      <c r="M252" s="18"/>
      <c r="N252" s="18"/>
      <c r="O252" s="4"/>
    </row>
    <row r="253" spans="1:15" s="27" customFormat="1" ht="15" customHeight="1" x14ac:dyDescent="0.3">
      <c r="A253" s="17" t="str">
        <f>IF(K253="","",MAX(A$5:A252)+1)</f>
        <v/>
      </c>
      <c r="B253" s="16"/>
      <c r="C253" s="107" t="s">
        <v>241</v>
      </c>
      <c r="D253" s="44"/>
      <c r="E253" s="44"/>
      <c r="F253" s="44"/>
      <c r="G253" s="44"/>
      <c r="H253" s="44"/>
      <c r="I253" s="114"/>
      <c r="J253" s="81"/>
      <c r="K253" s="88"/>
      <c r="L253" s="18"/>
      <c r="M253" s="18"/>
      <c r="N253" s="18">
        <f t="shared" ref="N253" si="42">+M253*L253</f>
        <v>0</v>
      </c>
      <c r="O253" s="4"/>
    </row>
    <row r="254" spans="1:15" s="27" customFormat="1" ht="15" customHeight="1" x14ac:dyDescent="0.3">
      <c r="A254" s="17">
        <f>IF(K254="","",MAX(A$5:A253)+1)</f>
        <v>90</v>
      </c>
      <c r="B254" s="16"/>
      <c r="C254" s="96" t="s">
        <v>10</v>
      </c>
      <c r="D254" s="118"/>
      <c r="E254" s="118"/>
      <c r="F254" s="118"/>
      <c r="G254" s="118"/>
      <c r="H254" s="118"/>
      <c r="I254" s="80"/>
      <c r="J254" s="52"/>
      <c r="K254" s="88" t="s">
        <v>15</v>
      </c>
      <c r="L254" s="18">
        <v>2</v>
      </c>
      <c r="M254" s="18"/>
      <c r="N254" s="18">
        <f>+M254*L254</f>
        <v>0</v>
      </c>
      <c r="O254" s="37"/>
    </row>
    <row r="255" spans="1:15" s="27" customFormat="1" ht="15" customHeight="1" x14ac:dyDescent="0.3">
      <c r="A255" s="17">
        <f>IF(K255="","",MAX(A$5:A254)+1)</f>
        <v>91</v>
      </c>
      <c r="B255" s="16"/>
      <c r="C255" s="96" t="s">
        <v>16</v>
      </c>
      <c r="D255" s="118"/>
      <c r="E255" s="118"/>
      <c r="F255" s="118"/>
      <c r="G255" s="118"/>
      <c r="H255" s="118"/>
      <c r="I255" s="80"/>
      <c r="J255" s="52"/>
      <c r="K255" s="88" t="s">
        <v>8</v>
      </c>
      <c r="L255" s="18">
        <f>11*2</f>
        <v>22</v>
      </c>
      <c r="M255" s="18"/>
      <c r="N255" s="18">
        <f t="shared" ref="N255" si="43">+M255*L255</f>
        <v>0</v>
      </c>
      <c r="O255" s="37"/>
    </row>
    <row r="256" spans="1:15" s="27" customFormat="1" ht="15" customHeight="1" x14ac:dyDescent="0.3">
      <c r="A256" s="17">
        <f>IF(K256="","",MAX(A$5:A255)+1)</f>
        <v>92</v>
      </c>
      <c r="B256" s="16"/>
      <c r="C256" s="96" t="s">
        <v>11</v>
      </c>
      <c r="D256" s="39"/>
      <c r="E256" s="39"/>
      <c r="F256" s="39"/>
      <c r="G256" s="118"/>
      <c r="H256" s="118"/>
      <c r="I256" s="80"/>
      <c r="J256" s="52"/>
      <c r="K256" s="88" t="s">
        <v>15</v>
      </c>
      <c r="L256" s="18">
        <v>2</v>
      </c>
      <c r="M256" s="18"/>
      <c r="N256" s="18">
        <f>+M256*L256</f>
        <v>0</v>
      </c>
      <c r="O256" s="37"/>
    </row>
    <row r="257" spans="1:15" s="27" customFormat="1" ht="15" customHeight="1" x14ac:dyDescent="0.3">
      <c r="A257" s="17" t="str">
        <f>IF(K257="","",MAX(A$5:A256)+1)</f>
        <v/>
      </c>
      <c r="B257" s="16"/>
      <c r="C257" s="117"/>
      <c r="D257" s="39"/>
      <c r="E257" s="39"/>
      <c r="F257" s="39"/>
      <c r="G257" s="118"/>
      <c r="H257" s="118"/>
      <c r="I257" s="80"/>
      <c r="J257" s="52"/>
      <c r="K257" s="88"/>
      <c r="L257" s="18"/>
      <c r="M257" s="18"/>
      <c r="N257" s="18"/>
      <c r="O257" s="37"/>
    </row>
    <row r="258" spans="1:15" s="27" customFormat="1" ht="15" customHeight="1" x14ac:dyDescent="0.3">
      <c r="A258" s="17" t="str">
        <f>IF(K258="","",MAX(A$5:A257)+1)</f>
        <v/>
      </c>
      <c r="B258" s="16" t="s">
        <v>231</v>
      </c>
      <c r="C258" s="25" t="s">
        <v>226</v>
      </c>
      <c r="D258" s="26"/>
      <c r="E258" s="26"/>
      <c r="F258" s="26"/>
      <c r="G258" s="26"/>
      <c r="H258" s="26"/>
      <c r="I258" s="26"/>
      <c r="J258" s="51"/>
      <c r="K258" s="88"/>
      <c r="L258" s="18"/>
      <c r="M258" s="18"/>
      <c r="N258" s="18"/>
      <c r="O258" s="4"/>
    </row>
    <row r="259" spans="1:15" s="27" customFormat="1" ht="15" customHeight="1" x14ac:dyDescent="0.3">
      <c r="A259" s="17" t="str">
        <f>IF(K259="","",MAX(A$5:A258)+1)</f>
        <v/>
      </c>
      <c r="B259" s="16"/>
      <c r="C259" s="27" t="s">
        <v>271</v>
      </c>
      <c r="D259" s="119"/>
      <c r="E259" s="119"/>
      <c r="F259" s="119"/>
      <c r="G259" s="119"/>
      <c r="H259" s="119"/>
      <c r="I259" s="26"/>
      <c r="J259" s="51"/>
      <c r="K259" s="88"/>
      <c r="L259" s="18"/>
      <c r="M259" s="18"/>
      <c r="N259" s="18">
        <f t="shared" ref="N259:N263" si="44">+M259*L259</f>
        <v>0</v>
      </c>
      <c r="O259" s="4"/>
    </row>
    <row r="260" spans="1:15" s="27" customFormat="1" ht="15" customHeight="1" x14ac:dyDescent="0.3">
      <c r="A260" s="17">
        <f>IF(K260="","",MAX(A$5:A259)+1)</f>
        <v>93</v>
      </c>
      <c r="B260" s="16"/>
      <c r="C260" s="96" t="s">
        <v>10</v>
      </c>
      <c r="D260" s="118"/>
      <c r="E260" s="118"/>
      <c r="F260" s="118"/>
      <c r="G260" s="118"/>
      <c r="H260" s="118"/>
      <c r="I260" s="80"/>
      <c r="J260" s="52"/>
      <c r="K260" s="88" t="s">
        <v>15</v>
      </c>
      <c r="L260" s="18">
        <v>2</v>
      </c>
      <c r="M260" s="18"/>
      <c r="N260" s="18">
        <f t="shared" si="44"/>
        <v>0</v>
      </c>
      <c r="O260" s="37"/>
    </row>
    <row r="261" spans="1:15" s="27" customFormat="1" ht="15" customHeight="1" x14ac:dyDescent="0.3">
      <c r="A261" s="17">
        <f>IF(K261="","",MAX(A$5:A260)+1)</f>
        <v>94</v>
      </c>
      <c r="B261" s="16"/>
      <c r="C261" s="96" t="s">
        <v>16</v>
      </c>
      <c r="D261" s="118"/>
      <c r="E261" s="118"/>
      <c r="F261" s="118"/>
      <c r="G261" s="118"/>
      <c r="H261" s="118"/>
      <c r="I261" s="80"/>
      <c r="J261" s="52"/>
      <c r="K261" s="88" t="s">
        <v>8</v>
      </c>
      <c r="L261" s="18">
        <f>11*2</f>
        <v>22</v>
      </c>
      <c r="M261" s="18"/>
      <c r="N261" s="18">
        <f t="shared" si="44"/>
        <v>0</v>
      </c>
      <c r="O261" s="37"/>
    </row>
    <row r="262" spans="1:15" s="27" customFormat="1" ht="15" customHeight="1" x14ac:dyDescent="0.3">
      <c r="A262" s="17">
        <f>IF(K262="","",MAX(A$5:A261)+1)</f>
        <v>95</v>
      </c>
      <c r="B262" s="16"/>
      <c r="C262" s="96" t="s">
        <v>11</v>
      </c>
      <c r="D262" s="39"/>
      <c r="E262" s="39"/>
      <c r="F262" s="39"/>
      <c r="G262" s="118"/>
      <c r="H262" s="118"/>
      <c r="I262" s="80"/>
      <c r="J262" s="52"/>
      <c r="K262" s="88" t="s">
        <v>15</v>
      </c>
      <c r="L262" s="18">
        <v>2</v>
      </c>
      <c r="M262" s="18"/>
      <c r="N262" s="18">
        <f t="shared" si="44"/>
        <v>0</v>
      </c>
      <c r="O262" s="37"/>
    </row>
    <row r="263" spans="1:15" s="27" customFormat="1" ht="15" customHeight="1" x14ac:dyDescent="0.3">
      <c r="A263" s="17" t="str">
        <f>IF(K263="","",MAX(A$5:A262)+1)</f>
        <v/>
      </c>
      <c r="B263" s="16"/>
      <c r="C263" s="85"/>
      <c r="G263" s="80"/>
      <c r="H263" s="80"/>
      <c r="I263" s="80"/>
      <c r="J263" s="52"/>
      <c r="K263" s="88"/>
      <c r="L263" s="18"/>
      <c r="M263" s="18"/>
      <c r="N263" s="18">
        <f t="shared" si="44"/>
        <v>0</v>
      </c>
      <c r="O263" s="37"/>
    </row>
    <row r="264" spans="1:15" s="27" customFormat="1" ht="15" customHeight="1" x14ac:dyDescent="0.3">
      <c r="A264" s="17" t="str">
        <f>IF(K264="","",MAX(A$5:A263)+1)</f>
        <v/>
      </c>
      <c r="B264" s="16" t="s">
        <v>232</v>
      </c>
      <c r="C264" s="25" t="s">
        <v>244</v>
      </c>
      <c r="D264" s="26"/>
      <c r="E264" s="26"/>
      <c r="F264" s="26"/>
      <c r="G264" s="26"/>
      <c r="H264" s="26"/>
      <c r="I264" s="26"/>
      <c r="J264" s="51"/>
      <c r="K264" s="88"/>
      <c r="L264" s="18"/>
      <c r="M264" s="18"/>
      <c r="N264" s="18"/>
      <c r="O264" s="4"/>
    </row>
    <row r="265" spans="1:15" s="27" customFormat="1" ht="15" customHeight="1" x14ac:dyDescent="0.3">
      <c r="A265" s="17">
        <f>IF(K265="","",MAX(A$5:A264)+1)</f>
        <v>96</v>
      </c>
      <c r="B265" s="16"/>
      <c r="C265" s="39" t="s">
        <v>92</v>
      </c>
      <c r="D265" s="26"/>
      <c r="E265" s="26"/>
      <c r="F265" s="26"/>
      <c r="G265" s="120"/>
      <c r="H265" s="121"/>
      <c r="I265" s="59"/>
      <c r="J265" s="122"/>
      <c r="K265" s="88" t="s">
        <v>15</v>
      </c>
      <c r="L265" s="18">
        <v>1</v>
      </c>
      <c r="M265" s="18"/>
      <c r="N265" s="18">
        <f>+M265*L265</f>
        <v>0</v>
      </c>
      <c r="O265" s="4"/>
    </row>
    <row r="266" spans="1:15" s="27" customFormat="1" ht="15" customHeight="1" x14ac:dyDescent="0.3">
      <c r="A266" s="17">
        <f>IF(K266="","",MAX(A$5:A265)+1)</f>
        <v>97</v>
      </c>
      <c r="B266" s="16"/>
      <c r="C266" s="39" t="s">
        <v>93</v>
      </c>
      <c r="D266" s="26"/>
      <c r="E266" s="26"/>
      <c r="F266" s="26"/>
      <c r="G266" s="26"/>
      <c r="H266" s="26"/>
      <c r="I266" s="26"/>
      <c r="J266" s="51"/>
      <c r="K266" s="88" t="s">
        <v>15</v>
      </c>
      <c r="L266" s="18">
        <v>1</v>
      </c>
      <c r="M266" s="18"/>
      <c r="N266" s="18">
        <f>+M266*L266</f>
        <v>0</v>
      </c>
      <c r="O266" s="4"/>
    </row>
    <row r="267" spans="1:15" s="27" customFormat="1" ht="15" customHeight="1" x14ac:dyDescent="0.3">
      <c r="A267" s="17" t="str">
        <f>IF(K267="","",MAX(A$5:A266)+1)</f>
        <v/>
      </c>
      <c r="B267" s="16"/>
      <c r="C267" s="117"/>
      <c r="D267" s="39"/>
      <c r="E267" s="39"/>
      <c r="F267" s="39"/>
      <c r="G267" s="118"/>
      <c r="H267" s="118"/>
      <c r="I267" s="80"/>
      <c r="J267" s="52"/>
      <c r="K267" s="88"/>
      <c r="L267" s="18"/>
      <c r="M267" s="18"/>
      <c r="N267" s="18">
        <f t="shared" ref="N267" si="45">+M267*L267</f>
        <v>0</v>
      </c>
      <c r="O267" s="37"/>
    </row>
    <row r="268" spans="1:15" s="27" customFormat="1" ht="15" customHeight="1" x14ac:dyDescent="0.3">
      <c r="A268" s="17" t="str">
        <f>IF(K268="","",MAX(A$5:A267)+1)</f>
        <v/>
      </c>
      <c r="B268" s="16" t="s">
        <v>233</v>
      </c>
      <c r="C268" s="25" t="s">
        <v>242</v>
      </c>
      <c r="D268" s="26"/>
      <c r="E268" s="26"/>
      <c r="F268" s="26"/>
      <c r="G268" s="26"/>
      <c r="H268" s="26"/>
      <c r="I268" s="26"/>
      <c r="J268" s="51"/>
      <c r="K268" s="88"/>
      <c r="L268" s="18"/>
      <c r="M268" s="18"/>
      <c r="N268" s="18"/>
      <c r="O268" s="4"/>
    </row>
    <row r="269" spans="1:15" s="27" customFormat="1" ht="15" customHeight="1" x14ac:dyDescent="0.3">
      <c r="A269" s="17">
        <f>IF(K269="","",MAX(A$5:A268)+1)</f>
        <v>98</v>
      </c>
      <c r="B269" s="16"/>
      <c r="C269" s="96" t="s">
        <v>10</v>
      </c>
      <c r="D269" s="80"/>
      <c r="E269" s="80"/>
      <c r="F269" s="80"/>
      <c r="G269" s="120"/>
      <c r="H269" s="121" t="s">
        <v>80</v>
      </c>
      <c r="I269" s="59">
        <v>112</v>
      </c>
      <c r="J269" s="122" t="s">
        <v>25</v>
      </c>
      <c r="K269" s="88" t="s">
        <v>15</v>
      </c>
      <c r="L269" s="18">
        <v>1</v>
      </c>
      <c r="M269" s="18"/>
      <c r="N269" s="18">
        <f>+M269*L269</f>
        <v>0</v>
      </c>
      <c r="O269" s="37"/>
    </row>
    <row r="270" spans="1:15" s="27" customFormat="1" ht="15" customHeight="1" x14ac:dyDescent="0.3">
      <c r="A270" s="17">
        <f>IF(K270="","",MAX(A$5:A269)+1)</f>
        <v>99</v>
      </c>
      <c r="B270" s="16"/>
      <c r="C270" s="96" t="s">
        <v>16</v>
      </c>
      <c r="D270" s="80"/>
      <c r="E270" s="80"/>
      <c r="F270" s="80"/>
      <c r="G270" s="80"/>
      <c r="H270" s="80"/>
      <c r="I270" s="80"/>
      <c r="J270" s="52"/>
      <c r="K270" s="88" t="s">
        <v>8</v>
      </c>
      <c r="L270" s="18">
        <v>11</v>
      </c>
      <c r="M270" s="18"/>
      <c r="N270" s="18">
        <f t="shared" ref="N270" si="46">+M270*L270</f>
        <v>0</v>
      </c>
      <c r="O270" s="37"/>
    </row>
    <row r="271" spans="1:15" s="27" customFormat="1" ht="15" customHeight="1" x14ac:dyDescent="0.3">
      <c r="A271" s="17">
        <f>IF(K271="","",MAX(A$5:A270)+1)</f>
        <v>100</v>
      </c>
      <c r="B271" s="16"/>
      <c r="C271" s="96" t="s">
        <v>11</v>
      </c>
      <c r="D271" s="43"/>
      <c r="E271" s="43"/>
      <c r="F271" s="43"/>
      <c r="G271" s="80"/>
      <c r="H271" s="80"/>
      <c r="I271" s="80"/>
      <c r="J271" s="52"/>
      <c r="K271" s="88" t="s">
        <v>15</v>
      </c>
      <c r="L271" s="18">
        <v>1</v>
      </c>
      <c r="M271" s="18"/>
      <c r="N271" s="18">
        <f>+M271*L271</f>
        <v>0</v>
      </c>
      <c r="O271" s="37"/>
    </row>
    <row r="272" spans="1:15" s="27" customFormat="1" ht="15" customHeight="1" x14ac:dyDescent="0.3">
      <c r="A272" s="17" t="str">
        <f>IF(K272="","",MAX(A$5:A271)+1)</f>
        <v/>
      </c>
      <c r="B272" s="16"/>
      <c r="C272" s="117"/>
      <c r="D272" s="39"/>
      <c r="E272" s="39"/>
      <c r="F272" s="39"/>
      <c r="G272" s="118"/>
      <c r="H272" s="118"/>
      <c r="I272" s="80"/>
      <c r="J272" s="52"/>
      <c r="K272" s="88"/>
      <c r="L272" s="18"/>
      <c r="M272" s="18"/>
      <c r="N272" s="18">
        <f t="shared" ref="N272:N298" si="47">+M272*L272</f>
        <v>0</v>
      </c>
      <c r="O272" s="37"/>
    </row>
    <row r="273" spans="1:15" s="27" customFormat="1" ht="15" customHeight="1" collapsed="1" x14ac:dyDescent="0.3">
      <c r="A273" s="17" t="str">
        <f>IF(K273="","",MAX(A$5:A272)+1)</f>
        <v/>
      </c>
      <c r="B273" s="16" t="s">
        <v>234</v>
      </c>
      <c r="C273" s="25" t="s">
        <v>21</v>
      </c>
      <c r="D273" s="26"/>
      <c r="E273" s="26"/>
      <c r="F273" s="26"/>
      <c r="G273" s="26"/>
      <c r="H273" s="26"/>
      <c r="I273" s="26"/>
      <c r="J273" s="51"/>
      <c r="K273" s="88"/>
      <c r="L273" s="18"/>
      <c r="M273" s="18"/>
      <c r="N273" s="18">
        <f t="shared" si="47"/>
        <v>0</v>
      </c>
      <c r="O273" s="37"/>
    </row>
    <row r="274" spans="1:15" s="27" customFormat="1" ht="15" customHeight="1" x14ac:dyDescent="0.3">
      <c r="A274" s="17" t="str">
        <f>IF(K274="","",MAX(A$5:A273)+1)</f>
        <v/>
      </c>
      <c r="B274" s="16"/>
      <c r="C274" s="27" t="s">
        <v>22</v>
      </c>
      <c r="D274" s="31"/>
      <c r="E274" s="26"/>
      <c r="F274" s="26"/>
      <c r="G274" s="30"/>
      <c r="H274" s="30"/>
      <c r="I274" s="30"/>
      <c r="J274" s="54"/>
      <c r="K274" s="88"/>
      <c r="L274" s="18"/>
      <c r="M274" s="18"/>
      <c r="N274" s="18">
        <f t="shared" si="47"/>
        <v>0</v>
      </c>
      <c r="O274" s="37"/>
    </row>
    <row r="275" spans="1:15" s="27" customFormat="1" ht="15" customHeight="1" x14ac:dyDescent="0.3">
      <c r="A275" s="17">
        <f>IF(K275="","",MAX(A$5:A274)+1)</f>
        <v>101</v>
      </c>
      <c r="B275" s="16"/>
      <c r="C275" s="39" t="s">
        <v>37</v>
      </c>
      <c r="D275" s="31"/>
      <c r="E275" s="26"/>
      <c r="F275" s="26"/>
      <c r="G275" s="30"/>
      <c r="H275" s="30"/>
      <c r="I275" s="30"/>
      <c r="J275" s="54"/>
      <c r="K275" s="88" t="s">
        <v>15</v>
      </c>
      <c r="L275" s="18">
        <v>1</v>
      </c>
      <c r="M275" s="18"/>
      <c r="N275" s="18">
        <f t="shared" si="47"/>
        <v>0</v>
      </c>
      <c r="O275" s="4"/>
    </row>
    <row r="276" spans="1:15" s="27" customFormat="1" ht="15" customHeight="1" collapsed="1" x14ac:dyDescent="0.3">
      <c r="A276" s="17">
        <f>IF(K276="","",MAX(A$5:A275)+1)</f>
        <v>102</v>
      </c>
      <c r="B276" s="16"/>
      <c r="C276" s="39" t="s">
        <v>38</v>
      </c>
      <c r="D276" s="31"/>
      <c r="E276" s="26"/>
      <c r="F276" s="26"/>
      <c r="G276" s="30"/>
      <c r="H276" s="30"/>
      <c r="I276" s="30"/>
      <c r="J276" s="54"/>
      <c r="K276" s="88" t="s">
        <v>15</v>
      </c>
      <c r="L276" s="18">
        <v>1</v>
      </c>
      <c r="M276" s="18"/>
      <c r="N276" s="18">
        <f t="shared" si="47"/>
        <v>0</v>
      </c>
      <c r="O276" s="4"/>
    </row>
    <row r="277" spans="1:15" s="27" customFormat="1" ht="13.05" hidden="1" customHeight="1" outlineLevel="1" x14ac:dyDescent="0.3">
      <c r="A277" s="17" t="str">
        <f>IF(K277="","",MAX(A$5:A276)+1)</f>
        <v/>
      </c>
      <c r="B277" s="16"/>
      <c r="C277" s="123" t="s">
        <v>69</v>
      </c>
      <c r="E277" s="57">
        <v>1</v>
      </c>
      <c r="F277" s="57" t="s">
        <v>17</v>
      </c>
      <c r="G277" s="57">
        <v>1</v>
      </c>
      <c r="H277" s="58" t="s">
        <v>18</v>
      </c>
      <c r="I277" s="57">
        <v>55</v>
      </c>
      <c r="J277" s="54"/>
      <c r="K277" s="88"/>
      <c r="L277" s="18"/>
      <c r="M277" s="18"/>
      <c r="N277" s="18"/>
      <c r="O277" s="4"/>
    </row>
    <row r="278" spans="1:15" s="27" customFormat="1" ht="13.05" hidden="1" customHeight="1" outlineLevel="1" x14ac:dyDescent="0.3">
      <c r="A278" s="17" t="str">
        <f>IF(K278="","",MAX(A$5:A277)+1)</f>
        <v/>
      </c>
      <c r="B278" s="16"/>
      <c r="C278" s="123" t="s">
        <v>70</v>
      </c>
      <c r="E278" s="57">
        <v>6.5</v>
      </c>
      <c r="F278" s="57" t="s">
        <v>17</v>
      </c>
      <c r="G278" s="57">
        <v>3.5</v>
      </c>
      <c r="H278" s="58" t="s">
        <v>18</v>
      </c>
      <c r="I278" s="57">
        <f>G278*E278</f>
        <v>22.75</v>
      </c>
      <c r="J278" s="54"/>
      <c r="K278" s="88"/>
      <c r="L278" s="18"/>
      <c r="M278" s="18"/>
      <c r="N278" s="18"/>
      <c r="O278" s="4"/>
    </row>
    <row r="279" spans="1:15" s="27" customFormat="1" ht="13.05" hidden="1" customHeight="1" outlineLevel="1" x14ac:dyDescent="0.3">
      <c r="A279" s="17" t="str">
        <f>IF(K279="","",MAX(A$5:A278)+1)</f>
        <v/>
      </c>
      <c r="B279" s="16"/>
      <c r="C279" s="123"/>
      <c r="E279" s="57"/>
      <c r="F279" s="57"/>
      <c r="G279" s="57"/>
      <c r="H279" s="58"/>
      <c r="I279" s="126">
        <f>I278+I277</f>
        <v>77.75</v>
      </c>
      <c r="J279" s="54"/>
      <c r="K279" s="88"/>
      <c r="L279" s="18"/>
      <c r="M279" s="18"/>
      <c r="N279" s="18"/>
      <c r="O279" s="4"/>
    </row>
    <row r="280" spans="1:15" s="27" customFormat="1" ht="15" customHeight="1" collapsed="1" x14ac:dyDescent="0.3">
      <c r="A280" s="17">
        <f>IF(K280="","",MAX(A$5:A279)+1)</f>
        <v>103</v>
      </c>
      <c r="B280" s="16"/>
      <c r="C280" s="39" t="s">
        <v>39</v>
      </c>
      <c r="E280" s="31"/>
      <c r="F280" s="26"/>
      <c r="G280" s="26"/>
      <c r="H280" s="30"/>
      <c r="I280" s="30"/>
      <c r="J280" s="54"/>
      <c r="K280" s="88" t="s">
        <v>15</v>
      </c>
      <c r="L280" s="18">
        <v>1</v>
      </c>
      <c r="M280" s="18"/>
      <c r="N280" s="18">
        <f t="shared" si="47"/>
        <v>0</v>
      </c>
      <c r="O280" s="4"/>
    </row>
    <row r="281" spans="1:15" s="27" customFormat="1" ht="13.05" hidden="1" customHeight="1" outlineLevel="1" x14ac:dyDescent="0.3">
      <c r="A281" s="17" t="str">
        <f>IF(K281="","",MAX(A$5:A280)+1)</f>
        <v/>
      </c>
      <c r="B281" s="16"/>
      <c r="C281" s="29" t="s">
        <v>121</v>
      </c>
      <c r="E281" s="26">
        <v>9</v>
      </c>
      <c r="F281" s="26" t="s">
        <v>17</v>
      </c>
      <c r="G281" s="26">
        <v>5</v>
      </c>
      <c r="H281" s="30" t="s">
        <v>18</v>
      </c>
      <c r="I281" s="26">
        <f>+G281*E281</f>
        <v>45</v>
      </c>
      <c r="J281" s="51"/>
      <c r="K281" s="88"/>
      <c r="L281" s="18"/>
      <c r="M281" s="18"/>
      <c r="N281" s="18"/>
      <c r="O281" s="26"/>
    </row>
    <row r="282" spans="1:15" s="27" customFormat="1" ht="13.05" hidden="1" customHeight="1" outlineLevel="1" x14ac:dyDescent="0.3">
      <c r="A282" s="17" t="str">
        <f>IF(K282="","",MAX(A$5:A281)+1)</f>
        <v/>
      </c>
      <c r="B282" s="16"/>
      <c r="C282" s="29" t="s">
        <v>122</v>
      </c>
      <c r="E282" s="26">
        <v>9</v>
      </c>
      <c r="F282" s="26" t="s">
        <v>17</v>
      </c>
      <c r="G282" s="26">
        <v>5</v>
      </c>
      <c r="H282" s="30" t="s">
        <v>18</v>
      </c>
      <c r="I282" s="26">
        <f t="shared" ref="I282:I287" si="48">+G282*E282</f>
        <v>45</v>
      </c>
      <c r="J282" s="51"/>
      <c r="K282" s="88"/>
      <c r="L282" s="18"/>
      <c r="M282" s="18"/>
      <c r="N282" s="18"/>
      <c r="O282" s="26"/>
    </row>
    <row r="283" spans="1:15" s="27" customFormat="1" ht="13.05" hidden="1" customHeight="1" outlineLevel="1" x14ac:dyDescent="0.3">
      <c r="A283" s="17" t="str">
        <f>IF(K283="","",MAX(A$5:A282)+1)</f>
        <v/>
      </c>
      <c r="B283" s="16"/>
      <c r="C283" s="29" t="s">
        <v>123</v>
      </c>
      <c r="E283" s="26">
        <v>13.5</v>
      </c>
      <c r="F283" s="26" t="s">
        <v>17</v>
      </c>
      <c r="G283" s="26">
        <v>6</v>
      </c>
      <c r="H283" s="30" t="s">
        <v>18</v>
      </c>
      <c r="I283" s="26">
        <f t="shared" si="48"/>
        <v>81</v>
      </c>
      <c r="J283" s="51"/>
      <c r="K283" s="88"/>
      <c r="L283" s="18"/>
      <c r="M283" s="18"/>
      <c r="N283" s="18"/>
      <c r="O283" s="26"/>
    </row>
    <row r="284" spans="1:15" s="27" customFormat="1" ht="13.05" hidden="1" customHeight="1" outlineLevel="1" x14ac:dyDescent="0.3">
      <c r="A284" s="17" t="str">
        <f>IF(K284="","",MAX(A$5:A283)+1)</f>
        <v/>
      </c>
      <c r="B284" s="16"/>
      <c r="C284" s="29" t="s">
        <v>124</v>
      </c>
      <c r="E284" s="26">
        <v>17.5</v>
      </c>
      <c r="F284" s="26" t="s">
        <v>17</v>
      </c>
      <c r="G284" s="26">
        <v>4</v>
      </c>
      <c r="H284" s="30" t="s">
        <v>18</v>
      </c>
      <c r="I284" s="26">
        <f t="shared" si="48"/>
        <v>70</v>
      </c>
      <c r="J284" s="51"/>
      <c r="K284" s="88"/>
      <c r="L284" s="18"/>
      <c r="M284" s="18"/>
      <c r="N284" s="18"/>
      <c r="O284" s="26"/>
    </row>
    <row r="285" spans="1:15" s="27" customFormat="1" ht="13.05" hidden="1" customHeight="1" outlineLevel="1" x14ac:dyDescent="0.3">
      <c r="A285" s="17" t="str">
        <f>IF(K285="","",MAX(A$5:A284)+1)</f>
        <v/>
      </c>
      <c r="B285" s="16"/>
      <c r="C285" s="29" t="s">
        <v>127</v>
      </c>
      <c r="E285" s="26">
        <v>15</v>
      </c>
      <c r="F285" s="26" t="s">
        <v>17</v>
      </c>
      <c r="G285" s="26">
        <v>4</v>
      </c>
      <c r="H285" s="30" t="s">
        <v>18</v>
      </c>
      <c r="I285" s="26">
        <f t="shared" si="48"/>
        <v>60</v>
      </c>
      <c r="J285" s="51"/>
      <c r="K285" s="88"/>
      <c r="L285" s="18"/>
      <c r="M285" s="18"/>
      <c r="N285" s="18"/>
      <c r="O285" s="26"/>
    </row>
    <row r="286" spans="1:15" s="27" customFormat="1" ht="13.05" hidden="1" customHeight="1" outlineLevel="1" x14ac:dyDescent="0.3">
      <c r="A286" s="17" t="str">
        <f>IF(K286="","",MAX(A$5:A285)+1)</f>
        <v/>
      </c>
      <c r="B286" s="16"/>
      <c r="C286" s="29" t="s">
        <v>125</v>
      </c>
      <c r="E286" s="26">
        <v>21</v>
      </c>
      <c r="F286" s="26" t="s">
        <v>17</v>
      </c>
      <c r="G286" s="26">
        <v>5</v>
      </c>
      <c r="H286" s="30" t="s">
        <v>18</v>
      </c>
      <c r="I286" s="26">
        <f t="shared" si="48"/>
        <v>105</v>
      </c>
      <c r="J286" s="51"/>
      <c r="K286" s="88"/>
      <c r="L286" s="18"/>
      <c r="M286" s="18"/>
      <c r="N286" s="18"/>
      <c r="O286" s="26"/>
    </row>
    <row r="287" spans="1:15" s="27" customFormat="1" ht="13.05" hidden="1" customHeight="1" outlineLevel="1" x14ac:dyDescent="0.3">
      <c r="A287" s="17" t="str">
        <f>IF(K287="","",MAX(A$5:A286)+1)</f>
        <v/>
      </c>
      <c r="B287" s="16"/>
      <c r="C287" s="29" t="s">
        <v>126</v>
      </c>
      <c r="E287" s="26">
        <v>6</v>
      </c>
      <c r="F287" s="26" t="s">
        <v>17</v>
      </c>
      <c r="G287" s="26">
        <v>8</v>
      </c>
      <c r="H287" s="30" t="s">
        <v>18</v>
      </c>
      <c r="I287" s="26">
        <f t="shared" si="48"/>
        <v>48</v>
      </c>
      <c r="J287" s="51"/>
      <c r="K287" s="88"/>
      <c r="L287" s="18"/>
      <c r="M287" s="18"/>
      <c r="N287" s="18"/>
      <c r="O287" s="26"/>
    </row>
    <row r="288" spans="1:15" s="27" customFormat="1" ht="13.05" hidden="1" customHeight="1" outlineLevel="1" x14ac:dyDescent="0.3">
      <c r="A288" s="17" t="str">
        <f>IF(K288="","",MAX(A$5:A287)+1)</f>
        <v/>
      </c>
      <c r="B288" s="16"/>
      <c r="C288" s="29"/>
      <c r="E288" s="26"/>
      <c r="F288" s="26"/>
      <c r="G288" s="26"/>
      <c r="H288" s="30"/>
      <c r="I288" s="109">
        <f>SUM(I281:I287)</f>
        <v>454</v>
      </c>
      <c r="J288" s="51"/>
      <c r="K288" s="88"/>
      <c r="L288" s="18"/>
      <c r="M288" s="18"/>
      <c r="N288" s="18"/>
      <c r="O288" s="26"/>
    </row>
    <row r="289" spans="1:15" s="27" customFormat="1" ht="15" customHeight="1" collapsed="1" x14ac:dyDescent="0.3">
      <c r="A289" s="17">
        <f>IF(K289="","",MAX(A$5:A288)+1)</f>
        <v>104</v>
      </c>
      <c r="B289" s="16"/>
      <c r="C289" s="39" t="s">
        <v>40</v>
      </c>
      <c r="E289" s="31"/>
      <c r="F289" s="26"/>
      <c r="G289" s="26"/>
      <c r="H289" s="30"/>
      <c r="I289" s="30"/>
      <c r="J289" s="54"/>
      <c r="K289" s="88" t="s">
        <v>15</v>
      </c>
      <c r="L289" s="18">
        <v>1</v>
      </c>
      <c r="M289" s="18"/>
      <c r="N289" s="18">
        <f t="shared" si="47"/>
        <v>0</v>
      </c>
      <c r="O289" s="4"/>
    </row>
    <row r="290" spans="1:15" s="27" customFormat="1" ht="13.05" hidden="1" customHeight="1" outlineLevel="1" x14ac:dyDescent="0.3">
      <c r="A290" s="17" t="str">
        <f>IF(K290="","",MAX(A$5:A289)+1)</f>
        <v/>
      </c>
      <c r="B290" s="16"/>
      <c r="C290" s="123" t="s">
        <v>69</v>
      </c>
      <c r="D290" s="4"/>
      <c r="E290" s="26"/>
      <c r="F290" s="26"/>
      <c r="G290" s="26"/>
      <c r="H290" s="30" t="s">
        <v>18</v>
      </c>
      <c r="I290" s="57">
        <v>80</v>
      </c>
      <c r="J290" s="54"/>
      <c r="K290" s="88"/>
      <c r="L290" s="18"/>
      <c r="M290" s="18"/>
      <c r="N290" s="18">
        <f t="shared" si="47"/>
        <v>0</v>
      </c>
      <c r="O290" s="4"/>
    </row>
    <row r="291" spans="1:15" s="27" customFormat="1" ht="13.05" hidden="1" customHeight="1" outlineLevel="1" x14ac:dyDescent="0.3">
      <c r="A291" s="17" t="str">
        <f>IF(K291="","",MAX(A$5:A290)+1)</f>
        <v/>
      </c>
      <c r="B291" s="16"/>
      <c r="C291" s="123" t="s">
        <v>128</v>
      </c>
      <c r="D291" s="4"/>
      <c r="E291" s="26"/>
      <c r="F291" s="26"/>
      <c r="G291" s="26"/>
      <c r="H291" s="30" t="s">
        <v>18</v>
      </c>
      <c r="I291" s="57">
        <v>340</v>
      </c>
      <c r="J291" s="54"/>
      <c r="K291" s="88"/>
      <c r="L291" s="18"/>
      <c r="M291" s="18"/>
      <c r="N291" s="18"/>
      <c r="O291" s="4"/>
    </row>
    <row r="292" spans="1:15" s="27" customFormat="1" ht="13.05" hidden="1" customHeight="1" outlineLevel="1" x14ac:dyDescent="0.3">
      <c r="A292" s="17" t="str">
        <f>IF(K292="","",MAX(A$5:A291)+1)</f>
        <v/>
      </c>
      <c r="B292" s="16"/>
      <c r="C292" s="123" t="s">
        <v>70</v>
      </c>
      <c r="D292" s="4"/>
      <c r="E292" s="26"/>
      <c r="F292" s="26"/>
      <c r="G292" s="26"/>
      <c r="H292" s="30" t="s">
        <v>18</v>
      </c>
      <c r="I292" s="57">
        <v>55</v>
      </c>
      <c r="J292" s="54"/>
      <c r="K292" s="88"/>
      <c r="L292" s="18"/>
      <c r="M292" s="18"/>
      <c r="N292" s="18"/>
      <c r="O292" s="4"/>
    </row>
    <row r="293" spans="1:15" s="27" customFormat="1" ht="13.05" hidden="1" customHeight="1" outlineLevel="1" x14ac:dyDescent="0.3">
      <c r="A293" s="17" t="str">
        <f>IF(K293="","",MAX(A$5:A292)+1)</f>
        <v/>
      </c>
      <c r="B293" s="16"/>
      <c r="C293" s="123"/>
      <c r="D293" s="4"/>
      <c r="E293" s="26"/>
      <c r="F293" s="26"/>
      <c r="G293" s="26"/>
      <c r="H293" s="30"/>
      <c r="I293" s="153">
        <f>SUM(I290:I292)</f>
        <v>475</v>
      </c>
      <c r="J293" s="54"/>
      <c r="K293" s="88"/>
      <c r="L293" s="18"/>
      <c r="M293" s="18"/>
      <c r="N293" s="18"/>
      <c r="O293" s="4"/>
    </row>
    <row r="294" spans="1:15" s="27" customFormat="1" ht="15" customHeight="1" collapsed="1" x14ac:dyDescent="0.3">
      <c r="A294" s="17">
        <f>IF(K294="","",MAX(A$5:A293)+1)</f>
        <v>105</v>
      </c>
      <c r="B294" s="16"/>
      <c r="C294" s="108" t="s">
        <v>89</v>
      </c>
      <c r="D294" s="4"/>
      <c r="E294" s="26"/>
      <c r="F294" s="26"/>
      <c r="G294" s="26"/>
      <c r="H294" s="30"/>
      <c r="I294" s="60"/>
      <c r="J294" s="54"/>
      <c r="K294" s="88" t="s">
        <v>15</v>
      </c>
      <c r="L294" s="18">
        <v>1</v>
      </c>
      <c r="M294" s="18"/>
      <c r="N294" s="18">
        <f t="shared" si="47"/>
        <v>0</v>
      </c>
      <c r="O294" s="4"/>
    </row>
    <row r="295" spans="1:15" s="27" customFormat="1" ht="13.05" hidden="1" customHeight="1" outlineLevel="1" x14ac:dyDescent="0.3">
      <c r="A295" s="17" t="str">
        <f>IF(K295="","",MAX(A$5:A294)+1)</f>
        <v/>
      </c>
      <c r="B295" s="16"/>
      <c r="C295" s="123"/>
      <c r="E295" s="57">
        <v>91</v>
      </c>
      <c r="F295" s="57" t="s">
        <v>17</v>
      </c>
      <c r="G295" s="57">
        <v>10</v>
      </c>
      <c r="H295" s="58" t="s">
        <v>18</v>
      </c>
      <c r="I295" s="125">
        <f>+E295*G295</f>
        <v>910</v>
      </c>
      <c r="J295" s="54"/>
      <c r="K295" s="88"/>
      <c r="L295" s="18"/>
      <c r="M295" s="18"/>
      <c r="N295" s="18">
        <f t="shared" si="47"/>
        <v>0</v>
      </c>
      <c r="O295" s="4"/>
    </row>
    <row r="296" spans="1:15" s="27" customFormat="1" ht="15" customHeight="1" x14ac:dyDescent="0.3">
      <c r="A296" s="17">
        <f>IF(K296="","",MAX(A$5:A295)+1)</f>
        <v>106</v>
      </c>
      <c r="B296" s="16"/>
      <c r="C296" s="108" t="s">
        <v>61</v>
      </c>
      <c r="D296" s="31"/>
      <c r="E296" s="26"/>
      <c r="F296" s="26"/>
      <c r="G296" s="30"/>
      <c r="H296" s="30"/>
      <c r="I296" s="30"/>
      <c r="J296" s="54"/>
      <c r="K296" s="88" t="s">
        <v>8</v>
      </c>
      <c r="L296" s="18">
        <v>11</v>
      </c>
      <c r="M296" s="18"/>
      <c r="N296" s="18">
        <f t="shared" si="47"/>
        <v>0</v>
      </c>
      <c r="O296" s="4"/>
    </row>
    <row r="297" spans="1:15" s="27" customFormat="1" ht="15" customHeight="1" x14ac:dyDescent="0.3">
      <c r="A297" s="17">
        <f>IF(K297="","",MAX(A$5:A296)+1)</f>
        <v>107</v>
      </c>
      <c r="B297" s="16"/>
      <c r="C297" s="39" t="s">
        <v>11</v>
      </c>
      <c r="D297" s="31"/>
      <c r="E297" s="26"/>
      <c r="F297" s="26"/>
      <c r="G297" s="30"/>
      <c r="H297" s="30"/>
      <c r="I297" s="30"/>
      <c r="J297" s="54"/>
      <c r="K297" s="88" t="s">
        <v>15</v>
      </c>
      <c r="L297" s="18">
        <v>1</v>
      </c>
      <c r="M297" s="18"/>
      <c r="N297" s="18">
        <f t="shared" si="47"/>
        <v>0</v>
      </c>
      <c r="O297" s="4"/>
    </row>
    <row r="298" spans="1:15" s="27" customFormat="1" ht="15" customHeight="1" x14ac:dyDescent="0.3">
      <c r="A298" s="17" t="str">
        <f>IF(K298="","",MAX(A$5:A297)+1)</f>
        <v/>
      </c>
      <c r="B298" s="16"/>
      <c r="D298" s="31"/>
      <c r="E298" s="26"/>
      <c r="F298" s="26"/>
      <c r="G298" s="30"/>
      <c r="H298" s="30"/>
      <c r="I298" s="30"/>
      <c r="J298" s="54"/>
      <c r="K298" s="88"/>
      <c r="L298" s="18"/>
      <c r="M298" s="18"/>
      <c r="N298" s="18">
        <f t="shared" si="47"/>
        <v>0</v>
      </c>
      <c r="O298" s="4"/>
    </row>
    <row r="299" spans="1:15" s="20" customFormat="1" ht="15" customHeight="1" x14ac:dyDescent="0.3">
      <c r="A299" s="17" t="str">
        <f>IF(K299="","",MAX(A$5:A298)+1)</f>
        <v/>
      </c>
      <c r="B299" s="16" t="s">
        <v>235</v>
      </c>
      <c r="C299" s="19" t="s">
        <v>160</v>
      </c>
      <c r="G299" s="50"/>
      <c r="H299" s="50"/>
      <c r="I299" s="50"/>
      <c r="J299" s="56"/>
      <c r="K299" s="89"/>
      <c r="L299" s="22"/>
      <c r="M299" s="22"/>
      <c r="N299" s="22">
        <f>+M299*L299</f>
        <v>0</v>
      </c>
      <c r="O299" s="130"/>
    </row>
    <row r="300" spans="1:15" s="20" customFormat="1" ht="15" customHeight="1" x14ac:dyDescent="0.3">
      <c r="A300" s="17">
        <f>IF(K300="","",MAX(A$5:A299)+1)</f>
        <v>108</v>
      </c>
      <c r="B300" s="168"/>
      <c r="C300" s="20" t="s">
        <v>175</v>
      </c>
      <c r="G300" s="50"/>
      <c r="H300" s="50"/>
      <c r="I300" s="50"/>
      <c r="J300" s="56"/>
      <c r="K300" s="89" t="s">
        <v>24</v>
      </c>
      <c r="L300" s="124">
        <v>12</v>
      </c>
      <c r="M300" s="22"/>
      <c r="N300" s="22">
        <f>+M300*L300</f>
        <v>0</v>
      </c>
      <c r="O300" s="130"/>
    </row>
    <row r="301" spans="1:15" s="27" customFormat="1" ht="15" customHeight="1" x14ac:dyDescent="0.3">
      <c r="A301" s="17" t="str">
        <f>IF(K301="","",MAX(A$5:A300)+1)</f>
        <v/>
      </c>
      <c r="B301" s="16"/>
      <c r="D301" s="31"/>
      <c r="E301" s="26"/>
      <c r="F301" s="26"/>
      <c r="G301" s="30"/>
      <c r="H301" s="30"/>
      <c r="I301" s="30"/>
      <c r="J301" s="54"/>
      <c r="K301" s="88"/>
      <c r="L301" s="18"/>
      <c r="M301" s="18"/>
      <c r="N301" s="18">
        <f t="shared" ref="N301:N302" si="49">+M301*L301</f>
        <v>0</v>
      </c>
      <c r="O301" s="4"/>
    </row>
    <row r="302" spans="1:15" s="27" customFormat="1" ht="15" customHeight="1" x14ac:dyDescent="0.3">
      <c r="A302" s="17" t="str">
        <f>IF(K302="","",MAX(A$5:A301)+1)</f>
        <v/>
      </c>
      <c r="B302" s="16" t="s">
        <v>221</v>
      </c>
      <c r="C302" s="25" t="s">
        <v>81</v>
      </c>
      <c r="D302" s="26"/>
      <c r="E302" s="26"/>
      <c r="F302" s="26"/>
      <c r="G302" s="26"/>
      <c r="H302" s="26"/>
      <c r="I302" s="26"/>
      <c r="J302" s="51"/>
      <c r="K302" s="88"/>
      <c r="L302" s="18"/>
      <c r="M302" s="18"/>
      <c r="N302" s="18">
        <f t="shared" si="49"/>
        <v>0</v>
      </c>
      <c r="O302" s="4"/>
    </row>
    <row r="303" spans="1:15" s="27" customFormat="1" ht="15" customHeight="1" x14ac:dyDescent="0.3">
      <c r="A303" s="17">
        <f>IF(K303="","",MAX(A$5:A302)+1)</f>
        <v>109</v>
      </c>
      <c r="B303" s="16"/>
      <c r="C303" s="204" t="s">
        <v>218</v>
      </c>
      <c r="D303" s="205"/>
      <c r="E303" s="205"/>
      <c r="F303" s="205"/>
      <c r="G303" s="205"/>
      <c r="H303" s="205"/>
      <c r="I303" s="205"/>
      <c r="J303" s="206"/>
      <c r="K303" s="88" t="s">
        <v>27</v>
      </c>
      <c r="L303" s="18">
        <f>50*4</f>
        <v>200</v>
      </c>
      <c r="M303" s="18"/>
      <c r="N303" s="18">
        <f>+M303*L303</f>
        <v>0</v>
      </c>
      <c r="O303" s="4"/>
    </row>
    <row r="304" spans="1:15" s="27" customFormat="1" ht="15" customHeight="1" x14ac:dyDescent="0.3">
      <c r="A304" s="17">
        <f>IF(K304="","",MAX(A$5:A303)+1)</f>
        <v>110</v>
      </c>
      <c r="B304" s="16"/>
      <c r="C304" s="105" t="s">
        <v>90</v>
      </c>
      <c r="D304" s="31"/>
      <c r="E304" s="26"/>
      <c r="F304" s="26"/>
      <c r="G304" s="30"/>
      <c r="H304" s="30"/>
      <c r="I304" s="30"/>
      <c r="J304" s="54"/>
      <c r="K304" s="88" t="s">
        <v>32</v>
      </c>
      <c r="L304" s="47">
        <v>1</v>
      </c>
      <c r="M304" s="18"/>
      <c r="N304" s="18">
        <f t="shared" ref="N304:N307" si="50">+M304*L304</f>
        <v>0</v>
      </c>
      <c r="O304" s="4"/>
    </row>
    <row r="305" spans="1:15" s="27" customFormat="1" ht="15" customHeight="1" x14ac:dyDescent="0.3">
      <c r="A305" s="17">
        <f>IF(K305="","",MAX(A$5:A304)+1)</f>
        <v>111</v>
      </c>
      <c r="B305" s="16"/>
      <c r="C305" s="105" t="s">
        <v>91</v>
      </c>
      <c r="D305" s="31"/>
      <c r="E305" s="26"/>
      <c r="F305" s="26"/>
      <c r="G305" s="30"/>
      <c r="H305" s="30"/>
      <c r="I305" s="30"/>
      <c r="J305" s="54"/>
      <c r="K305" s="88" t="s">
        <v>32</v>
      </c>
      <c r="L305" s="47">
        <v>1</v>
      </c>
      <c r="M305" s="18"/>
      <c r="N305" s="18">
        <f t="shared" si="50"/>
        <v>0</v>
      </c>
      <c r="O305" s="4"/>
    </row>
    <row r="306" spans="1:15" s="27" customFormat="1" ht="15" customHeight="1" x14ac:dyDescent="0.3">
      <c r="A306" s="17" t="str">
        <f>IF(K306="","",MAX(A$5:A305)+1)</f>
        <v/>
      </c>
      <c r="B306" s="16"/>
      <c r="D306" s="31"/>
      <c r="E306" s="26"/>
      <c r="F306" s="26"/>
      <c r="G306" s="30"/>
      <c r="H306" s="30"/>
      <c r="I306" s="30"/>
      <c r="J306" s="54"/>
      <c r="K306" s="88"/>
      <c r="L306" s="18"/>
      <c r="M306" s="18"/>
      <c r="N306" s="18">
        <f t="shared" si="50"/>
        <v>0</v>
      </c>
      <c r="O306" s="4"/>
    </row>
    <row r="307" spans="1:15" s="27" customFormat="1" ht="15" customHeight="1" x14ac:dyDescent="0.3">
      <c r="A307" s="17" t="str">
        <f>IF(K307="","",MAX(A$5:A306)+1)</f>
        <v/>
      </c>
      <c r="B307" s="16" t="s">
        <v>236</v>
      </c>
      <c r="C307" s="25" t="s">
        <v>170</v>
      </c>
      <c r="D307" s="26"/>
      <c r="E307" s="26"/>
      <c r="F307" s="26"/>
      <c r="G307" s="26"/>
      <c r="H307" s="26"/>
      <c r="I307" s="26"/>
      <c r="J307" s="51"/>
      <c r="K307" s="88"/>
      <c r="L307" s="18"/>
      <c r="M307" s="18"/>
      <c r="N307" s="18">
        <f t="shared" si="50"/>
        <v>0</v>
      </c>
      <c r="O307" s="4"/>
    </row>
    <row r="308" spans="1:15" s="27" customFormat="1" ht="15" customHeight="1" x14ac:dyDescent="0.3">
      <c r="A308" s="17">
        <f>IF(K308="","",MAX(A$5:A307)+1)</f>
        <v>112</v>
      </c>
      <c r="B308" s="16"/>
      <c r="C308" s="198" t="s">
        <v>219</v>
      </c>
      <c r="D308" s="199"/>
      <c r="E308" s="199"/>
      <c r="F308" s="199"/>
      <c r="G308" s="199"/>
      <c r="H308" s="199"/>
      <c r="I308" s="199"/>
      <c r="J308" s="200"/>
      <c r="K308" s="88" t="s">
        <v>27</v>
      </c>
      <c r="L308" s="18">
        <f>28*4</f>
        <v>112</v>
      </c>
      <c r="M308" s="18"/>
      <c r="N308" s="18">
        <f>+M308*L308</f>
        <v>0</v>
      </c>
      <c r="O308" s="4"/>
    </row>
    <row r="309" spans="1:15" s="27" customFormat="1" ht="15" customHeight="1" x14ac:dyDescent="0.3">
      <c r="A309" s="17">
        <f>IF(K309="","",MAX(A$5:A308)+1)</f>
        <v>113</v>
      </c>
      <c r="B309" s="16"/>
      <c r="C309" s="105" t="s">
        <v>90</v>
      </c>
      <c r="D309" s="31"/>
      <c r="E309" s="26"/>
      <c r="F309" s="26"/>
      <c r="G309" s="30"/>
      <c r="H309" s="30"/>
      <c r="I309" s="30"/>
      <c r="J309" s="54"/>
      <c r="K309" s="88" t="s">
        <v>32</v>
      </c>
      <c r="L309" s="47">
        <v>1</v>
      </c>
      <c r="M309" s="18"/>
      <c r="N309" s="18">
        <f>+M309*L309</f>
        <v>0</v>
      </c>
      <c r="O309" s="4"/>
    </row>
    <row r="310" spans="1:15" s="27" customFormat="1" ht="15" customHeight="1" x14ac:dyDescent="0.3">
      <c r="A310" s="17" t="str">
        <f>IF(K310="","",MAX(A$5:A309)+1)</f>
        <v/>
      </c>
      <c r="B310" s="16"/>
      <c r="C310" s="105"/>
      <c r="D310" s="31"/>
      <c r="E310" s="26"/>
      <c r="F310" s="26"/>
      <c r="G310" s="30"/>
      <c r="H310" s="30"/>
      <c r="I310" s="30"/>
      <c r="J310" s="54"/>
      <c r="K310" s="88"/>
      <c r="L310" s="47"/>
      <c r="M310" s="18"/>
      <c r="N310" s="18"/>
      <c r="O310" s="4"/>
    </row>
    <row r="311" spans="1:15" s="20" customFormat="1" ht="15" customHeight="1" x14ac:dyDescent="0.3">
      <c r="A311" s="17" t="str">
        <f>IF(K311="","",MAX(A$5:A310)+1)</f>
        <v/>
      </c>
      <c r="B311" s="16" t="s">
        <v>220</v>
      </c>
      <c r="C311" s="19" t="s">
        <v>34</v>
      </c>
      <c r="G311" s="50"/>
      <c r="H311" s="50"/>
      <c r="I311" s="50"/>
      <c r="J311" s="56"/>
      <c r="K311" s="89"/>
      <c r="L311" s="22"/>
      <c r="M311" s="22"/>
      <c r="N311" s="22">
        <f t="shared" ref="N311" si="51">+M311*L311</f>
        <v>0</v>
      </c>
      <c r="O311" s="130"/>
    </row>
    <row r="312" spans="1:15" s="20" customFormat="1" ht="15" customHeight="1" x14ac:dyDescent="0.3">
      <c r="A312" s="17" t="str">
        <f>IF(K312="","",MAX(A$5:A311)+1)</f>
        <v/>
      </c>
      <c r="B312" s="168"/>
      <c r="C312" s="158" t="s">
        <v>159</v>
      </c>
      <c r="G312" s="50"/>
      <c r="H312" s="50"/>
      <c r="I312" s="50"/>
      <c r="J312" s="56"/>
      <c r="K312" s="89"/>
      <c r="L312" s="22"/>
      <c r="M312" s="22"/>
      <c r="N312" s="22"/>
      <c r="O312" s="130"/>
    </row>
    <row r="313" spans="1:15" s="20" customFormat="1" ht="15" customHeight="1" x14ac:dyDescent="0.3">
      <c r="A313" s="17">
        <f>IF(K313="","",MAX(A$5:A312)+1)</f>
        <v>114</v>
      </c>
      <c r="B313" s="168"/>
      <c r="C313" s="106" t="s">
        <v>157</v>
      </c>
      <c r="G313" s="50"/>
      <c r="H313" s="50"/>
      <c r="I313" s="50"/>
      <c r="J313" s="56"/>
      <c r="K313" s="89" t="s">
        <v>27</v>
      </c>
      <c r="L313" s="22">
        <v>80</v>
      </c>
      <c r="M313" s="22"/>
      <c r="N313" s="22">
        <f>+M313*L313</f>
        <v>0</v>
      </c>
      <c r="O313" s="43"/>
    </row>
    <row r="314" spans="1:15" s="20" customFormat="1" ht="15" customHeight="1" x14ac:dyDescent="0.3">
      <c r="A314" s="17">
        <f>IF(K314="","",MAX(A$5:A313)+1)</f>
        <v>115</v>
      </c>
      <c r="B314" s="168"/>
      <c r="C314" s="106" t="s">
        <v>158</v>
      </c>
      <c r="G314" s="50"/>
      <c r="H314" s="50"/>
      <c r="I314" s="50"/>
      <c r="J314" s="56"/>
      <c r="K314" s="89" t="s">
        <v>27</v>
      </c>
      <c r="L314" s="22">
        <v>80</v>
      </c>
      <c r="M314" s="22"/>
      <c r="N314" s="22">
        <f>+M314*L314</f>
        <v>0</v>
      </c>
      <c r="O314" s="43"/>
    </row>
    <row r="315" spans="1:15" s="27" customFormat="1" ht="15" customHeight="1" x14ac:dyDescent="0.3">
      <c r="A315" s="17" t="str">
        <f>IF(K315="","",MAX(A$5:A314)+1)</f>
        <v/>
      </c>
      <c r="B315" s="16"/>
      <c r="D315" s="31"/>
      <c r="E315" s="26"/>
      <c r="F315" s="26"/>
      <c r="G315" s="30"/>
      <c r="H315" s="30"/>
      <c r="I315" s="30"/>
      <c r="J315" s="54"/>
      <c r="K315" s="88"/>
      <c r="L315" s="18"/>
      <c r="M315" s="18"/>
      <c r="N315" s="18">
        <f t="shared" ref="N315:N321" si="52">+M315*L315</f>
        <v>0</v>
      </c>
      <c r="O315" s="4"/>
    </row>
    <row r="316" spans="1:15" s="27" customFormat="1" ht="15" customHeight="1" x14ac:dyDescent="0.3">
      <c r="A316" s="17" t="str">
        <f>IF(K316="","",MAX(A$5:A315)+1)</f>
        <v/>
      </c>
      <c r="B316" s="16" t="s">
        <v>237</v>
      </c>
      <c r="C316" s="25" t="s">
        <v>82</v>
      </c>
      <c r="D316" s="26"/>
      <c r="E316" s="26"/>
      <c r="F316" s="26"/>
      <c r="G316" s="26"/>
      <c r="H316" s="26"/>
      <c r="I316" s="26"/>
      <c r="J316" s="51"/>
      <c r="K316" s="88"/>
      <c r="L316" s="18"/>
      <c r="M316" s="18"/>
      <c r="N316" s="18">
        <f t="shared" si="52"/>
        <v>0</v>
      </c>
      <c r="O316" s="4"/>
    </row>
    <row r="317" spans="1:15" s="27" customFormat="1" ht="15" customHeight="1" x14ac:dyDescent="0.3">
      <c r="A317" s="17" t="str">
        <f>IF(K317="","",MAX(A$5:A316)+1)</f>
        <v/>
      </c>
      <c r="B317" s="16"/>
      <c r="C317" s="27" t="s">
        <v>83</v>
      </c>
      <c r="D317" s="80"/>
      <c r="E317" s="80"/>
      <c r="F317" s="80"/>
      <c r="G317" s="120"/>
      <c r="H317" s="121"/>
      <c r="I317" s="59"/>
      <c r="J317" s="122"/>
      <c r="K317" s="88"/>
      <c r="L317" s="18"/>
      <c r="M317" s="18"/>
      <c r="N317" s="22">
        <f t="shared" si="52"/>
        <v>0</v>
      </c>
      <c r="O317" s="4"/>
    </row>
    <row r="318" spans="1:15" s="27" customFormat="1" ht="15" customHeight="1" x14ac:dyDescent="0.3">
      <c r="A318" s="17">
        <f>IF(K318="","",MAX(A$5:A317)+1)</f>
        <v>116</v>
      </c>
      <c r="B318" s="16"/>
      <c r="C318" s="105" t="s">
        <v>84</v>
      </c>
      <c r="D318" s="80"/>
      <c r="E318" s="80"/>
      <c r="F318" s="80"/>
      <c r="G318" s="80"/>
      <c r="H318" s="80"/>
      <c r="I318" s="80"/>
      <c r="J318" s="52"/>
      <c r="K318" s="88" t="s">
        <v>15</v>
      </c>
      <c r="L318" s="18">
        <v>1</v>
      </c>
      <c r="M318" s="18"/>
      <c r="N318" s="22">
        <f t="shared" si="52"/>
        <v>0</v>
      </c>
      <c r="O318" s="4"/>
    </row>
    <row r="319" spans="1:15" s="27" customFormat="1" ht="15" customHeight="1" x14ac:dyDescent="0.3">
      <c r="A319" s="17">
        <f>IF(K319="","",MAX(A$5:A318)+1)</f>
        <v>117</v>
      </c>
      <c r="B319" s="16"/>
      <c r="C319" s="105" t="s">
        <v>85</v>
      </c>
      <c r="D319" s="80"/>
      <c r="E319" s="80"/>
      <c r="F319" s="80"/>
      <c r="G319" s="80"/>
      <c r="H319" s="80"/>
      <c r="I319" s="80"/>
      <c r="J319" s="52"/>
      <c r="K319" s="88" t="s">
        <v>15</v>
      </c>
      <c r="L319" s="18">
        <v>1</v>
      </c>
      <c r="M319" s="18"/>
      <c r="N319" s="22">
        <f t="shared" si="52"/>
        <v>0</v>
      </c>
      <c r="O319" s="4"/>
    </row>
    <row r="320" spans="1:15" s="27" customFormat="1" ht="15" customHeight="1" x14ac:dyDescent="0.3">
      <c r="A320" s="17">
        <f>IF(K320="","",MAX(A$5:A319)+1)</f>
        <v>118</v>
      </c>
      <c r="B320" s="16"/>
      <c r="C320" s="105" t="s">
        <v>86</v>
      </c>
      <c r="D320" s="80"/>
      <c r="E320" s="80"/>
      <c r="F320" s="80"/>
      <c r="G320" s="80"/>
      <c r="H320" s="80"/>
      <c r="I320" s="80"/>
      <c r="J320" s="52"/>
      <c r="K320" s="88" t="s">
        <v>15</v>
      </c>
      <c r="L320" s="18">
        <v>1</v>
      </c>
      <c r="M320" s="18"/>
      <c r="N320" s="22">
        <f t="shared" si="52"/>
        <v>0</v>
      </c>
      <c r="O320" s="4"/>
    </row>
    <row r="321" spans="1:15" s="27" customFormat="1" ht="15" customHeight="1" x14ac:dyDescent="0.3">
      <c r="A321" s="17" t="str">
        <f>IF(K321="","",MAX(A$5:A320)+1)</f>
        <v/>
      </c>
      <c r="B321" s="16"/>
      <c r="C321" s="96"/>
      <c r="D321" s="80"/>
      <c r="E321" s="80"/>
      <c r="F321" s="80"/>
      <c r="G321" s="80"/>
      <c r="H321" s="80"/>
      <c r="I321" s="80"/>
      <c r="J321" s="52"/>
      <c r="K321" s="88"/>
      <c r="L321" s="18"/>
      <c r="M321" s="18"/>
      <c r="N321" s="22">
        <f t="shared" si="52"/>
        <v>0</v>
      </c>
      <c r="O321" s="4"/>
    </row>
    <row r="322" spans="1:15" s="27" customFormat="1" ht="15" customHeight="1" x14ac:dyDescent="0.3">
      <c r="A322" s="17" t="str">
        <f>IF(K322="","",MAX(A$5:A321)+1)</f>
        <v/>
      </c>
      <c r="B322" s="16" t="s">
        <v>237</v>
      </c>
      <c r="C322" s="25" t="s">
        <v>100</v>
      </c>
      <c r="D322" s="80"/>
      <c r="E322" s="80"/>
      <c r="F322" s="80"/>
      <c r="G322" s="80"/>
      <c r="H322" s="80"/>
      <c r="I322" s="80"/>
      <c r="J322" s="52"/>
      <c r="K322" s="88"/>
      <c r="L322" s="18"/>
      <c r="M322" s="18"/>
      <c r="N322" s="22">
        <f t="shared" ref="N322:N326" si="53">+M322*L322</f>
        <v>0</v>
      </c>
      <c r="O322" s="4"/>
    </row>
    <row r="323" spans="1:15" s="27" customFormat="1" ht="15" customHeight="1" x14ac:dyDescent="0.3">
      <c r="A323" s="17">
        <f>IF(K323="","",MAX(A$5:A322)+1)</f>
        <v>119</v>
      </c>
      <c r="B323" s="16"/>
      <c r="C323" s="20" t="s">
        <v>101</v>
      </c>
      <c r="D323" s="80"/>
      <c r="E323" s="80"/>
      <c r="F323" s="80"/>
      <c r="G323" s="80"/>
      <c r="H323" s="80"/>
      <c r="I323" s="80"/>
      <c r="J323" s="52"/>
      <c r="K323" s="89" t="s">
        <v>15</v>
      </c>
      <c r="L323" s="22">
        <v>1</v>
      </c>
      <c r="M323" s="22"/>
      <c r="N323" s="22">
        <f t="shared" si="53"/>
        <v>0</v>
      </c>
      <c r="O323" s="4"/>
    </row>
    <row r="324" spans="1:15" s="27" customFormat="1" ht="15" customHeight="1" x14ac:dyDescent="0.3">
      <c r="A324" s="17" t="str">
        <f>IF(K324="","",MAX(A$5:A323)+1)</f>
        <v/>
      </c>
      <c r="B324" s="16"/>
      <c r="C324" s="20"/>
      <c r="D324" s="80"/>
      <c r="E324" s="80"/>
      <c r="F324" s="80"/>
      <c r="G324" s="80"/>
      <c r="H324" s="80"/>
      <c r="I324" s="80"/>
      <c r="J324" s="52"/>
      <c r="K324" s="89"/>
      <c r="L324" s="22"/>
      <c r="M324" s="22"/>
      <c r="N324" s="22"/>
      <c r="O324" s="4"/>
    </row>
    <row r="325" spans="1:15" s="27" customFormat="1" ht="15" customHeight="1" x14ac:dyDescent="0.3">
      <c r="A325" s="17" t="str">
        <f>IF(K325="","",MAX(A$5:A324)+1)</f>
        <v/>
      </c>
      <c r="B325" s="16" t="s">
        <v>222</v>
      </c>
      <c r="C325" s="25" t="s">
        <v>199</v>
      </c>
      <c r="D325" s="80"/>
      <c r="E325" s="80"/>
      <c r="F325" s="80"/>
      <c r="G325" s="80"/>
      <c r="H325" s="80"/>
      <c r="I325" s="80"/>
      <c r="J325" s="52"/>
      <c r="K325" s="88"/>
      <c r="L325" s="18"/>
      <c r="M325" s="18"/>
      <c r="N325" s="22">
        <f t="shared" si="53"/>
        <v>0</v>
      </c>
      <c r="O325" s="4"/>
    </row>
    <row r="326" spans="1:15" s="27" customFormat="1" ht="15" customHeight="1" x14ac:dyDescent="0.3">
      <c r="A326" s="17">
        <f>IF(K326="","",MAX(A$5:A325)+1)</f>
        <v>120</v>
      </c>
      <c r="B326" s="16"/>
      <c r="C326" s="190" t="s">
        <v>243</v>
      </c>
      <c r="D326" s="191"/>
      <c r="E326" s="191"/>
      <c r="F326" s="191"/>
      <c r="G326" s="191"/>
      <c r="H326" s="191"/>
      <c r="I326" s="191"/>
      <c r="J326" s="207"/>
      <c r="K326" s="89" t="s">
        <v>15</v>
      </c>
      <c r="L326" s="22">
        <v>1</v>
      </c>
      <c r="M326" s="22"/>
      <c r="N326" s="22">
        <f t="shared" si="53"/>
        <v>0</v>
      </c>
      <c r="O326" s="4"/>
    </row>
    <row r="327" spans="1:15" s="27" customFormat="1" ht="15" customHeight="1" x14ac:dyDescent="0.3">
      <c r="A327" s="17" t="str">
        <f>IF(K327="","",MAX(A$5:A326)+1)</f>
        <v/>
      </c>
      <c r="B327" s="16"/>
      <c r="C327" s="20"/>
      <c r="D327" s="80"/>
      <c r="E327" s="80"/>
      <c r="F327" s="80"/>
      <c r="G327" s="80"/>
      <c r="H327" s="80"/>
      <c r="I327" s="80"/>
      <c r="J327" s="165"/>
      <c r="K327" s="89"/>
      <c r="L327" s="22"/>
      <c r="M327" s="22"/>
      <c r="N327" s="22"/>
      <c r="O327" s="4"/>
    </row>
    <row r="328" spans="1:15" s="27" customFormat="1" ht="15" customHeight="1" x14ac:dyDescent="0.3">
      <c r="A328" s="17" t="str">
        <f>IF(K328="","",MAX(A$5:A327)+1)</f>
        <v/>
      </c>
      <c r="B328" s="16" t="s">
        <v>223</v>
      </c>
      <c r="C328" s="25" t="s">
        <v>200</v>
      </c>
      <c r="D328" s="80"/>
      <c r="E328" s="80"/>
      <c r="F328" s="80"/>
      <c r="G328" s="80"/>
      <c r="H328" s="80"/>
      <c r="I328" s="80"/>
      <c r="J328" s="165"/>
      <c r="K328" s="89"/>
      <c r="L328" s="22"/>
      <c r="M328" s="22"/>
      <c r="N328" s="22"/>
      <c r="O328" s="4"/>
    </row>
    <row r="329" spans="1:15" s="27" customFormat="1" ht="15" customHeight="1" x14ac:dyDescent="0.3">
      <c r="A329" s="17">
        <f>IF(K329="","",MAX(A$5:A328)+1)</f>
        <v>121</v>
      </c>
      <c r="B329" s="16"/>
      <c r="C329" s="20" t="s">
        <v>201</v>
      </c>
      <c r="D329" s="80"/>
      <c r="E329" s="80"/>
      <c r="F329" s="80"/>
      <c r="G329" s="80"/>
      <c r="H329" s="80"/>
      <c r="I329" s="80"/>
      <c r="J329" s="52"/>
      <c r="K329" s="89" t="s">
        <v>15</v>
      </c>
      <c r="L329" s="22">
        <v>1</v>
      </c>
      <c r="M329" s="22"/>
      <c r="N329" s="22">
        <f t="shared" ref="N329" si="54">+M329*L329</f>
        <v>0</v>
      </c>
      <c r="O329" s="4"/>
    </row>
    <row r="330" spans="1:15" s="27" customFormat="1" ht="15" customHeight="1" x14ac:dyDescent="0.3">
      <c r="A330" s="17" t="str">
        <f>IF(K330="","",MAX(A$5:A329)+1)</f>
        <v/>
      </c>
      <c r="B330" s="16"/>
      <c r="C330" s="20"/>
      <c r="D330" s="80"/>
      <c r="E330" s="80"/>
      <c r="F330" s="80"/>
      <c r="G330" s="80"/>
      <c r="H330" s="80"/>
      <c r="I330" s="80"/>
      <c r="J330" s="52"/>
      <c r="K330" s="89"/>
      <c r="L330" s="22"/>
      <c r="M330" s="22"/>
      <c r="N330" s="22"/>
      <c r="O330" s="4"/>
    </row>
    <row r="331" spans="1:15" s="27" customFormat="1" ht="15" customHeight="1" x14ac:dyDescent="0.3">
      <c r="A331" s="17" t="str">
        <f>IF(K331="","",MAX(A$5:A330)+1)</f>
        <v/>
      </c>
      <c r="B331" s="16" t="s">
        <v>251</v>
      </c>
      <c r="C331" s="25" t="s">
        <v>252</v>
      </c>
      <c r="D331" s="80"/>
      <c r="E331" s="80"/>
      <c r="F331" s="80"/>
      <c r="G331" s="80"/>
      <c r="H331" s="80"/>
      <c r="I331" s="80"/>
      <c r="J331" s="165"/>
      <c r="K331" s="89"/>
      <c r="L331" s="22"/>
      <c r="M331" s="22"/>
      <c r="N331" s="22"/>
      <c r="O331" s="4"/>
    </row>
    <row r="332" spans="1:15" s="27" customFormat="1" ht="15" customHeight="1" x14ac:dyDescent="0.3">
      <c r="A332" s="17">
        <f>IF(K332="","",MAX(A$5:A331)+1)</f>
        <v>122</v>
      </c>
      <c r="B332" s="16"/>
      <c r="C332" s="20" t="s">
        <v>253</v>
      </c>
      <c r="D332" s="80"/>
      <c r="E332" s="80"/>
      <c r="F332" s="80"/>
      <c r="G332" s="80"/>
      <c r="H332" s="80"/>
      <c r="I332" s="80"/>
      <c r="J332" s="52"/>
      <c r="K332" s="89" t="s">
        <v>15</v>
      </c>
      <c r="L332" s="22">
        <v>1</v>
      </c>
      <c r="M332" s="22"/>
      <c r="N332" s="22">
        <f t="shared" ref="N332" si="55">+M332*L332</f>
        <v>0</v>
      </c>
      <c r="O332" s="4"/>
    </row>
    <row r="333" spans="1:15" s="27" customFormat="1" ht="15" customHeight="1" x14ac:dyDescent="0.3">
      <c r="A333" s="17" t="str">
        <f>IF(K333="","",MAX(A$5:A332)+1)</f>
        <v/>
      </c>
      <c r="B333" s="16"/>
      <c r="C333" s="20"/>
      <c r="D333" s="80"/>
      <c r="E333" s="80"/>
      <c r="F333" s="80"/>
      <c r="G333" s="80"/>
      <c r="H333" s="80"/>
      <c r="I333" s="80"/>
      <c r="J333" s="52"/>
      <c r="K333" s="89"/>
      <c r="L333" s="22"/>
      <c r="M333" s="22"/>
      <c r="N333" s="22"/>
      <c r="O333" s="4"/>
    </row>
    <row r="334" spans="1:15" s="27" customFormat="1" ht="25.2" customHeight="1" x14ac:dyDescent="0.3">
      <c r="A334" s="17" t="str">
        <f>IF(K334="","",MAX(A$5:A333)+1)</f>
        <v/>
      </c>
      <c r="B334" s="16"/>
      <c r="C334" s="20"/>
      <c r="D334" s="80"/>
      <c r="E334" s="80"/>
      <c r="F334" s="80"/>
      <c r="G334" s="80"/>
      <c r="H334" s="80"/>
      <c r="I334" s="80"/>
      <c r="J334" s="149" t="s">
        <v>118</v>
      </c>
      <c r="K334" s="89"/>
      <c r="L334" s="22"/>
      <c r="M334" s="150"/>
      <c r="N334" s="151">
        <f>+SUM(N206:N333)</f>
        <v>0</v>
      </c>
      <c r="O334" s="4"/>
    </row>
    <row r="335" spans="1:15" s="27" customFormat="1" ht="14.4" customHeight="1" x14ac:dyDescent="0.3">
      <c r="A335" s="23" t="str">
        <f>IF(K335="","",MAX(A$2:A314)+1)</f>
        <v/>
      </c>
      <c r="B335" s="16"/>
      <c r="C335" s="29"/>
      <c r="D335" s="26"/>
      <c r="E335" s="26"/>
      <c r="F335" s="26"/>
      <c r="G335" s="30"/>
      <c r="H335" s="26"/>
      <c r="I335" s="26"/>
      <c r="J335" s="51"/>
      <c r="K335" s="88"/>
      <c r="L335" s="18"/>
      <c r="M335" s="18"/>
      <c r="N335" s="18"/>
      <c r="O335" s="4"/>
    </row>
    <row r="336" spans="1:15" ht="4.5" customHeight="1" thickBot="1" x14ac:dyDescent="0.35">
      <c r="A336" s="32"/>
      <c r="B336" s="32"/>
      <c r="C336" s="33"/>
      <c r="D336" s="8"/>
      <c r="E336" s="8"/>
      <c r="F336" s="8"/>
      <c r="G336" s="8"/>
      <c r="H336" s="8"/>
      <c r="I336" s="8"/>
      <c r="J336" s="8"/>
      <c r="K336" s="34"/>
      <c r="L336" s="34"/>
      <c r="M336" s="35"/>
      <c r="N336" s="35"/>
    </row>
    <row r="337" spans="1:17" ht="22.5" customHeight="1" x14ac:dyDescent="0.3">
      <c r="H337" s="170"/>
      <c r="J337" s="171"/>
      <c r="K337" s="93" t="s">
        <v>28</v>
      </c>
      <c r="L337" s="128"/>
      <c r="M337" s="128"/>
      <c r="N337" s="112">
        <f>+N334+N204+N70</f>
        <v>0</v>
      </c>
    </row>
    <row r="338" spans="1:17" ht="22.5" customHeight="1" x14ac:dyDescent="0.3">
      <c r="H338" s="170"/>
      <c r="J338" s="172" t="str">
        <f>+C5</f>
        <v>TRANCHE FERME - ZONE MATHURINS</v>
      </c>
      <c r="K338" s="94" t="s">
        <v>62</v>
      </c>
      <c r="L338" s="3"/>
      <c r="M338" s="3"/>
      <c r="N338" s="36">
        <f>N337*0.2</f>
        <v>0</v>
      </c>
    </row>
    <row r="339" spans="1:17" ht="26.25" customHeight="1" thickBot="1" x14ac:dyDescent="0.35">
      <c r="H339" s="170"/>
      <c r="J339" s="171"/>
      <c r="K339" s="95" t="s">
        <v>29</v>
      </c>
      <c r="L339" s="129"/>
      <c r="M339" s="129"/>
      <c r="N339" s="113">
        <f>N337*1.2</f>
        <v>0</v>
      </c>
    </row>
    <row r="340" spans="1:17" ht="5.4" customHeight="1" x14ac:dyDescent="0.3"/>
    <row r="341" spans="1:17" ht="15" customHeight="1" x14ac:dyDescent="0.3">
      <c r="A341" s="144"/>
      <c r="B341" s="144"/>
      <c r="C341" s="147"/>
      <c r="D341" s="147"/>
      <c r="E341" s="147"/>
      <c r="F341" s="147"/>
      <c r="G341" s="147"/>
      <c r="H341" s="147"/>
      <c r="I341" s="147"/>
      <c r="J341" s="148"/>
      <c r="K341" s="145"/>
      <c r="L341" s="146"/>
      <c r="M341" s="127"/>
      <c r="N341" s="127"/>
      <c r="O341" s="110"/>
      <c r="Q341" s="63"/>
    </row>
    <row r="342" spans="1:17" ht="36.6" customHeight="1" x14ac:dyDescent="0.3">
      <c r="A342" s="17" t="str">
        <f>IF(K342="","",MAX(A$5:A341)+1)</f>
        <v/>
      </c>
      <c r="B342" s="16"/>
      <c r="C342" s="192" t="s">
        <v>270</v>
      </c>
      <c r="D342" s="193"/>
      <c r="E342" s="193"/>
      <c r="F342" s="193"/>
      <c r="G342" s="193"/>
      <c r="H342" s="193"/>
      <c r="I342" s="193"/>
      <c r="J342" s="194"/>
      <c r="K342" s="88"/>
      <c r="L342" s="17"/>
      <c r="M342" s="18"/>
      <c r="N342" s="18"/>
      <c r="Q342" s="63"/>
    </row>
    <row r="343" spans="1:17" ht="15" customHeight="1" x14ac:dyDescent="0.3">
      <c r="A343" s="17" t="str">
        <f>IF(K343="","",MAX(A$5:A342)+1)</f>
        <v/>
      </c>
      <c r="B343" s="16"/>
      <c r="C343" s="102"/>
      <c r="D343" s="103"/>
      <c r="E343" s="103"/>
      <c r="F343" s="103"/>
      <c r="G343" s="103"/>
      <c r="H343" s="103"/>
      <c r="I343" s="103"/>
      <c r="J343" s="104"/>
      <c r="K343" s="88"/>
      <c r="L343" s="17"/>
      <c r="M343" s="18"/>
      <c r="N343" s="18">
        <f t="shared" ref="N343" si="56">+M343*L343</f>
        <v>0</v>
      </c>
      <c r="Q343" s="111"/>
    </row>
    <row r="344" spans="1:17" ht="15" customHeight="1" x14ac:dyDescent="0.3">
      <c r="A344" s="17" t="str">
        <f>IF(K344="","",MAX(A$5:A343)+1)</f>
        <v/>
      </c>
      <c r="B344" s="168" t="s">
        <v>12</v>
      </c>
      <c r="C344" s="19" t="s">
        <v>33</v>
      </c>
      <c r="D344" s="46"/>
      <c r="E344" s="46"/>
      <c r="F344" s="46"/>
      <c r="G344" s="46"/>
      <c r="H344" s="46"/>
      <c r="I344" s="46"/>
      <c r="J344" s="53"/>
      <c r="K344" s="88"/>
      <c r="L344" s="49"/>
      <c r="M344" s="18"/>
      <c r="N344" s="18"/>
    </row>
    <row r="345" spans="1:17" ht="15" customHeight="1" x14ac:dyDescent="0.3">
      <c r="A345" s="17">
        <f>IF(K345="","",MAX(A$5:A344)+1)</f>
        <v>123</v>
      </c>
      <c r="B345" s="16"/>
      <c r="C345" s="20" t="s">
        <v>131</v>
      </c>
      <c r="D345" s="46"/>
      <c r="E345" s="46"/>
      <c r="F345" s="46"/>
      <c r="G345" s="46"/>
      <c r="H345" s="46"/>
      <c r="I345" s="46"/>
      <c r="J345" s="53"/>
      <c r="K345" s="88" t="s">
        <v>15</v>
      </c>
      <c r="L345" s="49">
        <v>1</v>
      </c>
      <c r="M345" s="18"/>
      <c r="N345" s="18">
        <f>M345*L345</f>
        <v>0</v>
      </c>
    </row>
    <row r="346" spans="1:17" ht="15" customHeight="1" x14ac:dyDescent="0.3">
      <c r="A346" s="17" t="str">
        <f>IF(K346="","",MAX(A$5:A345)+1)</f>
        <v/>
      </c>
      <c r="B346" s="16"/>
      <c r="C346" s="46"/>
      <c r="D346" s="46"/>
      <c r="E346" s="46"/>
      <c r="F346" s="46"/>
      <c r="G346" s="46"/>
      <c r="H346" s="46"/>
      <c r="I346" s="46"/>
      <c r="J346" s="53"/>
      <c r="K346" s="88"/>
      <c r="L346" s="17"/>
      <c r="M346" s="18"/>
      <c r="N346" s="18"/>
    </row>
    <row r="347" spans="1:17" s="20" customFormat="1" ht="15" customHeight="1" x14ac:dyDescent="0.3">
      <c r="A347" s="17" t="str">
        <f>IF(K347="","",MAX(A$5:A346)+1)</f>
        <v/>
      </c>
      <c r="B347" s="168" t="s">
        <v>20</v>
      </c>
      <c r="C347" s="19" t="s">
        <v>7</v>
      </c>
      <c r="G347" s="21"/>
      <c r="H347" s="21"/>
      <c r="I347" s="21"/>
      <c r="J347" s="55"/>
      <c r="K347" s="88"/>
      <c r="L347" s="22"/>
      <c r="M347" s="22"/>
      <c r="N347" s="22"/>
      <c r="O347" s="130"/>
    </row>
    <row r="348" spans="1:17" s="20" customFormat="1" ht="15" customHeight="1" x14ac:dyDescent="0.3">
      <c r="A348" s="17">
        <f>IF(K348="","",MAX(A$5:A347)+1)</f>
        <v>124</v>
      </c>
      <c r="B348" s="168"/>
      <c r="C348" s="106" t="s">
        <v>129</v>
      </c>
      <c r="G348" s="21"/>
      <c r="H348" s="21"/>
      <c r="I348" s="21"/>
      <c r="J348" s="55"/>
      <c r="K348" s="88" t="s">
        <v>15</v>
      </c>
      <c r="L348" s="49">
        <v>1</v>
      </c>
      <c r="M348" s="18"/>
      <c r="N348" s="18">
        <f>M348*L348</f>
        <v>0</v>
      </c>
      <c r="O348" s="130"/>
    </row>
    <row r="349" spans="1:17" s="20" customFormat="1" ht="15" customHeight="1" x14ac:dyDescent="0.3">
      <c r="A349" s="17">
        <f>IF(K349="","",MAX(A$5:A348)+1)</f>
        <v>125</v>
      </c>
      <c r="B349" s="168"/>
      <c r="C349" s="106" t="s">
        <v>130</v>
      </c>
      <c r="G349" s="21"/>
      <c r="H349" s="21"/>
      <c r="I349" s="21"/>
      <c r="J349" s="55"/>
      <c r="K349" s="88" t="s">
        <v>15</v>
      </c>
      <c r="L349" s="49">
        <v>1</v>
      </c>
      <c r="M349" s="18"/>
      <c r="N349" s="18">
        <f>M349*L349</f>
        <v>0</v>
      </c>
      <c r="O349" s="130"/>
    </row>
    <row r="350" spans="1:17" s="20" customFormat="1" ht="15" customHeight="1" x14ac:dyDescent="0.3">
      <c r="A350" s="17" t="str">
        <f>IF(K350="","",MAX(A$5:A349)+1)</f>
        <v/>
      </c>
      <c r="B350" s="168"/>
      <c r="G350" s="21"/>
      <c r="H350" s="21"/>
      <c r="I350" s="21"/>
      <c r="J350" s="55"/>
      <c r="K350" s="89"/>
      <c r="L350" s="22"/>
      <c r="M350" s="22"/>
      <c r="N350" s="22">
        <f t="shared" ref="N350:N352" si="57">+L350*M350</f>
        <v>0</v>
      </c>
      <c r="O350" s="130"/>
    </row>
    <row r="351" spans="1:17" s="20" customFormat="1" ht="15" customHeight="1" x14ac:dyDescent="0.3">
      <c r="A351" s="17" t="str">
        <f>IF(K351="","",MAX(A$5:A350)+1)</f>
        <v/>
      </c>
      <c r="B351" s="168" t="s">
        <v>23</v>
      </c>
      <c r="C351" s="19" t="s">
        <v>9</v>
      </c>
      <c r="G351" s="50"/>
      <c r="H351" s="50"/>
      <c r="I351" s="50"/>
      <c r="J351" s="56"/>
      <c r="K351" s="89"/>
      <c r="L351" s="22"/>
      <c r="M351" s="22"/>
      <c r="N351" s="22">
        <f t="shared" si="57"/>
        <v>0</v>
      </c>
      <c r="O351" s="43"/>
    </row>
    <row r="352" spans="1:17" s="20" customFormat="1" ht="15" customHeight="1" x14ac:dyDescent="0.3">
      <c r="A352" s="17" t="str">
        <f>IF(K352="","",MAX(A$5:A351)+1)</f>
        <v/>
      </c>
      <c r="B352" s="168"/>
      <c r="C352" s="166" t="s">
        <v>205</v>
      </c>
      <c r="J352" s="167"/>
      <c r="K352" s="89"/>
      <c r="L352" s="22"/>
      <c r="M352" s="22"/>
      <c r="N352" s="22">
        <f t="shared" si="57"/>
        <v>0</v>
      </c>
      <c r="O352" s="130"/>
    </row>
    <row r="353" spans="1:15" s="20" customFormat="1" ht="15" customHeight="1" x14ac:dyDescent="0.3">
      <c r="A353" s="17">
        <f>IF(K353="","",MAX(A$5:A352)+1)</f>
        <v>126</v>
      </c>
      <c r="B353" s="168"/>
      <c r="C353" s="106" t="s">
        <v>10</v>
      </c>
      <c r="G353" s="50"/>
      <c r="H353" s="50"/>
      <c r="I353" s="50"/>
      <c r="J353" s="56"/>
      <c r="K353" s="97" t="s">
        <v>198</v>
      </c>
      <c r="L353" s="22"/>
      <c r="M353" s="22"/>
      <c r="N353" s="22"/>
      <c r="O353" s="130"/>
    </row>
    <row r="354" spans="1:15" s="20" customFormat="1" ht="15" customHeight="1" x14ac:dyDescent="0.3">
      <c r="A354" s="17">
        <f>IF(K354="","",MAX(A$5:A353)+1)</f>
        <v>127</v>
      </c>
      <c r="B354" s="168"/>
      <c r="C354" s="106" t="s">
        <v>77</v>
      </c>
      <c r="G354" s="50"/>
      <c r="H354" s="50"/>
      <c r="I354" s="50"/>
      <c r="J354" s="56"/>
      <c r="K354" s="89" t="s">
        <v>8</v>
      </c>
      <c r="L354" s="22">
        <v>20</v>
      </c>
      <c r="M354" s="22"/>
      <c r="N354" s="22">
        <f>+L354*M354</f>
        <v>0</v>
      </c>
      <c r="O354" s="130"/>
    </row>
    <row r="355" spans="1:15" s="20" customFormat="1" ht="15" customHeight="1" x14ac:dyDescent="0.3">
      <c r="A355" s="17">
        <f>IF(K355="","",MAX(A$5:A354)+1)</f>
        <v>128</v>
      </c>
      <c r="B355" s="168"/>
      <c r="C355" s="106" t="s">
        <v>11</v>
      </c>
      <c r="G355" s="50"/>
      <c r="H355" s="50"/>
      <c r="I355" s="50"/>
      <c r="J355" s="56"/>
      <c r="K355" s="88" t="s">
        <v>15</v>
      </c>
      <c r="L355" s="49">
        <v>1</v>
      </c>
      <c r="M355" s="18"/>
      <c r="N355" s="18">
        <f>M355*L355</f>
        <v>0</v>
      </c>
      <c r="O355" s="130"/>
    </row>
    <row r="356" spans="1:15" s="20" customFormat="1" ht="15" customHeight="1" x14ac:dyDescent="0.3">
      <c r="A356" s="17" t="str">
        <f>IF(K356="","",MAX(A$5:A355)+1)</f>
        <v/>
      </c>
      <c r="B356" s="168"/>
      <c r="C356" s="24"/>
      <c r="G356" s="50"/>
      <c r="H356" s="50"/>
      <c r="I356" s="50"/>
      <c r="J356" s="56"/>
      <c r="K356" s="89"/>
      <c r="L356" s="22"/>
      <c r="M356" s="22"/>
      <c r="N356" s="22"/>
      <c r="O356" s="130"/>
    </row>
    <row r="357" spans="1:15" s="20" customFormat="1" ht="15" customHeight="1" x14ac:dyDescent="0.3">
      <c r="A357" s="17" t="str">
        <f>IF(K357="","",MAX(A$5:A356)+1)</f>
        <v/>
      </c>
      <c r="B357" s="168" t="s">
        <v>23</v>
      </c>
      <c r="C357" s="19" t="s">
        <v>76</v>
      </c>
      <c r="G357" s="50"/>
      <c r="H357" s="50"/>
      <c r="I357" s="50"/>
      <c r="J357" s="56"/>
      <c r="K357" s="89"/>
      <c r="L357" s="22"/>
      <c r="M357" s="22"/>
      <c r="N357" s="22"/>
      <c r="O357" s="130"/>
    </row>
    <row r="358" spans="1:15" s="20" customFormat="1" ht="15" customHeight="1" x14ac:dyDescent="0.3">
      <c r="A358" s="17" t="str">
        <f>IF(K358="","",MAX(A$5:A357)+1)</f>
        <v/>
      </c>
      <c r="B358" s="168"/>
      <c r="C358" s="190" t="s">
        <v>30</v>
      </c>
      <c r="D358" s="191"/>
      <c r="E358" s="191"/>
      <c r="F358" s="191"/>
      <c r="G358" s="191"/>
      <c r="H358" s="191"/>
      <c r="I358" s="154"/>
      <c r="J358" s="155"/>
      <c r="K358" s="89"/>
      <c r="L358" s="22"/>
      <c r="M358" s="22"/>
      <c r="N358" s="22"/>
      <c r="O358" s="130"/>
    </row>
    <row r="359" spans="1:15" s="20" customFormat="1" ht="15" customHeight="1" x14ac:dyDescent="0.3">
      <c r="A359" s="17">
        <f>IF(K359="","",MAX(A$5:A358)+1)</f>
        <v>129</v>
      </c>
      <c r="B359" s="168"/>
      <c r="C359" s="106" t="s">
        <v>10</v>
      </c>
      <c r="G359" s="50"/>
      <c r="H359" s="50"/>
      <c r="I359" s="50"/>
      <c r="J359" s="56"/>
      <c r="K359" s="97" t="s">
        <v>198</v>
      </c>
      <c r="L359" s="22"/>
      <c r="M359" s="22"/>
      <c r="N359" s="22">
        <f>+L359*M359</f>
        <v>0</v>
      </c>
      <c r="O359" s="130"/>
    </row>
    <row r="360" spans="1:15" s="20" customFormat="1" ht="15" customHeight="1" x14ac:dyDescent="0.3">
      <c r="A360" s="17">
        <f>IF(K360="","",MAX(A$5:A359)+1)</f>
        <v>130</v>
      </c>
      <c r="B360" s="168"/>
      <c r="C360" s="106" t="s">
        <v>77</v>
      </c>
      <c r="G360" s="50"/>
      <c r="H360" s="50"/>
      <c r="I360" s="50"/>
      <c r="J360" s="56"/>
      <c r="K360" s="89" t="s">
        <v>8</v>
      </c>
      <c r="L360" s="22">
        <f>L354</f>
        <v>20</v>
      </c>
      <c r="M360" s="22"/>
      <c r="N360" s="22">
        <f>+L360*M360</f>
        <v>0</v>
      </c>
      <c r="O360" s="130"/>
    </row>
    <row r="361" spans="1:15" s="20" customFormat="1" ht="15" customHeight="1" x14ac:dyDescent="0.3">
      <c r="A361" s="17">
        <f>IF(K361="","",MAX(A$5:A360)+1)</f>
        <v>131</v>
      </c>
      <c r="B361" s="168"/>
      <c r="C361" s="106" t="s">
        <v>11</v>
      </c>
      <c r="G361" s="50"/>
      <c r="H361" s="50"/>
      <c r="I361" s="50"/>
      <c r="J361" s="56"/>
      <c r="K361" s="88" t="s">
        <v>15</v>
      </c>
      <c r="L361" s="49">
        <v>1</v>
      </c>
      <c r="M361" s="18"/>
      <c r="N361" s="18">
        <f>M361*L361</f>
        <v>0</v>
      </c>
      <c r="O361" s="130"/>
    </row>
    <row r="362" spans="1:15" s="20" customFormat="1" ht="15" customHeight="1" x14ac:dyDescent="0.3">
      <c r="A362" s="17" t="str">
        <f>IF(K362="","",MAX(A$5:A361)+1)</f>
        <v/>
      </c>
      <c r="B362" s="168"/>
      <c r="C362" s="24"/>
      <c r="G362" s="50"/>
      <c r="H362" s="50"/>
      <c r="I362" s="50"/>
      <c r="J362" s="56"/>
      <c r="K362" s="89"/>
      <c r="L362" s="22"/>
      <c r="M362" s="22"/>
      <c r="N362" s="22">
        <f t="shared" ref="N362:N363" si="58">+M362*L362</f>
        <v>0</v>
      </c>
      <c r="O362" s="130"/>
    </row>
    <row r="363" spans="1:15" s="20" customFormat="1" ht="15" customHeight="1" x14ac:dyDescent="0.3">
      <c r="A363" s="17" t="str">
        <f>IF(K363="","",MAX(A$5:A362)+1)</f>
        <v/>
      </c>
      <c r="B363" s="168" t="s">
        <v>23</v>
      </c>
      <c r="C363" s="19" t="s">
        <v>26</v>
      </c>
      <c r="G363" s="50"/>
      <c r="H363" s="50"/>
      <c r="I363" s="50"/>
      <c r="J363" s="56"/>
      <c r="K363" s="156"/>
      <c r="L363" s="22"/>
      <c r="M363" s="22"/>
      <c r="N363" s="22">
        <f t="shared" si="58"/>
        <v>0</v>
      </c>
      <c r="O363" s="130"/>
    </row>
    <row r="364" spans="1:15" s="20" customFormat="1" ht="15" customHeight="1" x14ac:dyDescent="0.3">
      <c r="A364" s="17" t="str">
        <f>IF(K364="","",MAX(A$5:A363)+1)</f>
        <v/>
      </c>
      <c r="B364" s="168"/>
      <c r="C364" s="106" t="s">
        <v>155</v>
      </c>
      <c r="G364" s="50"/>
      <c r="H364" s="50"/>
      <c r="I364" s="50"/>
      <c r="J364" s="56"/>
      <c r="K364" s="89"/>
      <c r="L364" s="22"/>
      <c r="M364" s="22"/>
      <c r="N364" s="22"/>
      <c r="O364" s="130"/>
    </row>
    <row r="365" spans="1:15" s="20" customFormat="1" ht="15" customHeight="1" x14ac:dyDescent="0.3">
      <c r="A365" s="17">
        <f>IF(K365="","",MAX(A$5:A364)+1)</f>
        <v>132</v>
      </c>
      <c r="B365" s="168"/>
      <c r="C365" s="38" t="s">
        <v>149</v>
      </c>
      <c r="G365" s="50"/>
      <c r="H365" s="50"/>
      <c r="I365" s="50"/>
      <c r="J365" s="56"/>
      <c r="K365" s="97" t="s">
        <v>198</v>
      </c>
      <c r="L365" s="22"/>
      <c r="M365" s="22"/>
      <c r="N365" s="22"/>
      <c r="O365" s="130"/>
    </row>
    <row r="366" spans="1:15" s="20" customFormat="1" ht="15" customHeight="1" x14ac:dyDescent="0.3">
      <c r="A366" s="17">
        <f>IF(K366="","",MAX(A$5:A365)+1)</f>
        <v>133</v>
      </c>
      <c r="B366" s="168"/>
      <c r="C366" s="38" t="s">
        <v>150</v>
      </c>
      <c r="G366" s="50"/>
      <c r="H366" s="50"/>
      <c r="I366" s="50"/>
      <c r="J366" s="56"/>
      <c r="K366" s="97" t="s">
        <v>198</v>
      </c>
      <c r="L366" s="22"/>
      <c r="M366" s="22"/>
      <c r="N366" s="22"/>
      <c r="O366" s="130"/>
    </row>
    <row r="367" spans="1:15" s="20" customFormat="1" ht="15" customHeight="1" x14ac:dyDescent="0.3">
      <c r="A367" s="17">
        <f>IF(K367="","",MAX(A$5:A366)+1)</f>
        <v>134</v>
      </c>
      <c r="B367" s="168"/>
      <c r="C367" s="38" t="s">
        <v>151</v>
      </c>
      <c r="G367" s="50"/>
      <c r="H367" s="50"/>
      <c r="I367" s="50"/>
      <c r="J367" s="56"/>
      <c r="K367" s="97" t="s">
        <v>198</v>
      </c>
      <c r="L367" s="22"/>
      <c r="M367" s="22"/>
      <c r="N367" s="22"/>
      <c r="O367" s="130"/>
    </row>
    <row r="368" spans="1:15" s="20" customFormat="1" ht="15" customHeight="1" x14ac:dyDescent="0.3">
      <c r="A368" s="17">
        <f>IF(K368="","",MAX(A$5:A367)+1)</f>
        <v>135</v>
      </c>
      <c r="B368" s="168"/>
      <c r="C368" s="38" t="s">
        <v>152</v>
      </c>
      <c r="G368" s="50"/>
      <c r="H368" s="50"/>
      <c r="I368" s="50"/>
      <c r="J368" s="56"/>
      <c r="K368" s="89" t="s">
        <v>8</v>
      </c>
      <c r="L368" s="22">
        <v>20</v>
      </c>
      <c r="M368" s="22"/>
      <c r="N368" s="22">
        <f>+M368*L368</f>
        <v>0</v>
      </c>
      <c r="O368" s="130"/>
    </row>
    <row r="369" spans="1:17" s="20" customFormat="1" ht="15" customHeight="1" x14ac:dyDescent="0.3">
      <c r="A369" s="17">
        <f>IF(K369="","",MAX(A$5:A368)+1)</f>
        <v>136</v>
      </c>
      <c r="B369" s="168"/>
      <c r="C369" s="38" t="s">
        <v>153</v>
      </c>
      <c r="G369" s="50"/>
      <c r="H369" s="50"/>
      <c r="I369" s="50"/>
      <c r="J369" s="56"/>
      <c r="K369" s="89" t="s">
        <v>8</v>
      </c>
      <c r="L369" s="22">
        <v>20</v>
      </c>
      <c r="M369" s="22"/>
      <c r="N369" s="22">
        <f>+M369*L369</f>
        <v>0</v>
      </c>
      <c r="O369" s="130"/>
    </row>
    <row r="370" spans="1:17" s="20" customFormat="1" ht="15" customHeight="1" x14ac:dyDescent="0.3">
      <c r="A370" s="17">
        <f>IF(K370="","",MAX(A$5:A369)+1)</f>
        <v>137</v>
      </c>
      <c r="B370" s="168"/>
      <c r="C370" s="38" t="s">
        <v>154</v>
      </c>
      <c r="G370" s="50"/>
      <c r="H370" s="50"/>
      <c r="I370" s="50"/>
      <c r="J370" s="56"/>
      <c r="K370" s="88" t="s">
        <v>15</v>
      </c>
      <c r="L370" s="22">
        <v>1</v>
      </c>
      <c r="M370" s="22"/>
      <c r="N370" s="22">
        <f>+M370*L370</f>
        <v>0</v>
      </c>
      <c r="O370" s="130"/>
    </row>
    <row r="371" spans="1:17" s="20" customFormat="1" ht="15" customHeight="1" x14ac:dyDescent="0.3">
      <c r="A371" s="17">
        <f>IF(K371="","",MAX(A$5:A370)+1)</f>
        <v>138</v>
      </c>
      <c r="B371" s="168"/>
      <c r="C371" s="106" t="s">
        <v>156</v>
      </c>
      <c r="G371" s="50"/>
      <c r="H371" s="50"/>
      <c r="I371" s="50"/>
      <c r="J371" s="56"/>
      <c r="K371" s="157" t="s">
        <v>148</v>
      </c>
      <c r="L371" s="22"/>
      <c r="M371" s="22"/>
      <c r="N371" s="22"/>
      <c r="O371" s="130"/>
    </row>
    <row r="372" spans="1:17" s="20" customFormat="1" ht="15" customHeight="1" x14ac:dyDescent="0.3">
      <c r="A372" s="17" t="str">
        <f>IF(K372="","",MAX(A$5:A371)+1)</f>
        <v/>
      </c>
      <c r="B372" s="168"/>
      <c r="C372" s="24"/>
      <c r="G372" s="50"/>
      <c r="H372" s="50"/>
      <c r="I372" s="50"/>
      <c r="J372" s="56"/>
      <c r="K372" s="89"/>
      <c r="L372" s="22"/>
      <c r="M372" s="22"/>
      <c r="N372" s="22">
        <f t="shared" ref="N372:N415" si="59">+M372*L372</f>
        <v>0</v>
      </c>
      <c r="O372" s="130"/>
    </row>
    <row r="373" spans="1:17" s="20" customFormat="1" ht="15" customHeight="1" x14ac:dyDescent="0.3">
      <c r="A373" s="17" t="str">
        <f>IF(K373="","",MAX(A$5:A372)+1)</f>
        <v/>
      </c>
      <c r="B373" s="168" t="s">
        <v>220</v>
      </c>
      <c r="C373" s="19" t="s">
        <v>34</v>
      </c>
      <c r="G373" s="50"/>
      <c r="H373" s="50"/>
      <c r="I373" s="50"/>
      <c r="J373" s="56"/>
      <c r="K373" s="89"/>
      <c r="L373" s="22"/>
      <c r="M373" s="22"/>
      <c r="N373" s="22">
        <f t="shared" si="59"/>
        <v>0</v>
      </c>
      <c r="O373" s="130"/>
    </row>
    <row r="374" spans="1:17" s="20" customFormat="1" ht="15" customHeight="1" x14ac:dyDescent="0.3">
      <c r="A374" s="17" t="str">
        <f>IF(K374="","",MAX(A$5:A373)+1)</f>
        <v/>
      </c>
      <c r="B374" s="168"/>
      <c r="C374" s="106" t="s">
        <v>247</v>
      </c>
      <c r="G374" s="50"/>
      <c r="H374" s="50"/>
      <c r="I374" s="50"/>
      <c r="J374" s="56"/>
      <c r="K374" s="89"/>
      <c r="L374" s="22"/>
      <c r="M374" s="22"/>
      <c r="N374" s="22"/>
      <c r="O374" s="43"/>
    </row>
    <row r="375" spans="1:17" s="20" customFormat="1" ht="15" customHeight="1" x14ac:dyDescent="0.3">
      <c r="A375" s="17">
        <f>IF(K375="","",MAX(A$5:A374)+1)</f>
        <v>139</v>
      </c>
      <c r="B375" s="168"/>
      <c r="C375" s="24" t="s">
        <v>157</v>
      </c>
      <c r="G375" s="50"/>
      <c r="H375" s="50"/>
      <c r="I375" s="50"/>
      <c r="J375" s="56"/>
      <c r="K375" s="97" t="s">
        <v>198</v>
      </c>
      <c r="L375" s="22"/>
      <c r="M375" s="22"/>
      <c r="N375" s="22"/>
      <c r="O375" s="43"/>
    </row>
    <row r="376" spans="1:17" s="20" customFormat="1" ht="15" customHeight="1" x14ac:dyDescent="0.3">
      <c r="A376" s="17">
        <f>IF(K376="","",MAX(A$5:A375)+1)</f>
        <v>140</v>
      </c>
      <c r="B376" s="168"/>
      <c r="C376" s="24" t="s">
        <v>158</v>
      </c>
      <c r="G376" s="50"/>
      <c r="H376" s="50"/>
      <c r="I376" s="50"/>
      <c r="J376" s="56"/>
      <c r="K376" s="89" t="s">
        <v>27</v>
      </c>
      <c r="L376" s="22">
        <v>150</v>
      </c>
      <c r="M376" s="22"/>
      <c r="N376" s="22">
        <f>+M376*L376</f>
        <v>0</v>
      </c>
      <c r="O376" s="43"/>
    </row>
    <row r="377" spans="1:17" s="20" customFormat="1" ht="15" customHeight="1" x14ac:dyDescent="0.3">
      <c r="A377" s="17" t="str">
        <f>IF(K377="","",MAX(A$5:A376)+1)</f>
        <v/>
      </c>
      <c r="B377" s="168"/>
      <c r="C377" s="106" t="s">
        <v>159</v>
      </c>
      <c r="G377" s="50"/>
      <c r="H377" s="50"/>
      <c r="I377" s="50"/>
      <c r="J377" s="56"/>
      <c r="K377" s="89"/>
      <c r="L377" s="22"/>
      <c r="M377" s="22"/>
      <c r="N377" s="22"/>
      <c r="O377" s="43"/>
    </row>
    <row r="378" spans="1:17" s="20" customFormat="1" ht="15" customHeight="1" x14ac:dyDescent="0.3">
      <c r="A378" s="17">
        <f>IF(K378="","",MAX(A$5:A377)+1)</f>
        <v>141</v>
      </c>
      <c r="B378" s="168"/>
      <c r="C378" s="24" t="s">
        <v>157</v>
      </c>
      <c r="G378" s="50"/>
      <c r="H378" s="50"/>
      <c r="I378" s="50"/>
      <c r="J378" s="56"/>
      <c r="K378" s="89" t="s">
        <v>27</v>
      </c>
      <c r="L378" s="22">
        <v>100</v>
      </c>
      <c r="M378" s="22"/>
      <c r="N378" s="22">
        <f>+M378*L378</f>
        <v>0</v>
      </c>
      <c r="O378" s="43"/>
    </row>
    <row r="379" spans="1:17" s="20" customFormat="1" ht="15" customHeight="1" x14ac:dyDescent="0.3">
      <c r="A379" s="17">
        <f>IF(K379="","",MAX(A$5:A378)+1)</f>
        <v>142</v>
      </c>
      <c r="B379" s="168"/>
      <c r="C379" s="24" t="s">
        <v>158</v>
      </c>
      <c r="G379" s="50"/>
      <c r="H379" s="50"/>
      <c r="I379" s="50"/>
      <c r="J379" s="56"/>
      <c r="K379" s="89" t="s">
        <v>27</v>
      </c>
      <c r="L379" s="22">
        <v>100</v>
      </c>
      <c r="M379" s="22"/>
      <c r="N379" s="22">
        <f>+M379*L379</f>
        <v>0</v>
      </c>
      <c r="O379" s="43"/>
    </row>
    <row r="380" spans="1:17" ht="15" customHeight="1" x14ac:dyDescent="0.3">
      <c r="A380" s="17" t="str">
        <f>IF(K380="","",MAX(A$5:A379)+1)</f>
        <v/>
      </c>
      <c r="B380" s="16"/>
      <c r="C380" s="102"/>
      <c r="D380" s="103"/>
      <c r="E380" s="103"/>
      <c r="F380" s="103"/>
      <c r="G380" s="103"/>
      <c r="H380" s="103"/>
      <c r="I380" s="103"/>
      <c r="J380" s="104"/>
      <c r="K380" s="88"/>
      <c r="L380" s="17"/>
      <c r="M380" s="18"/>
      <c r="N380" s="18"/>
      <c r="Q380" s="111"/>
    </row>
    <row r="381" spans="1:17" s="27" customFormat="1" ht="15" customHeight="1" x14ac:dyDescent="0.3">
      <c r="A381" s="17" t="str">
        <f>IF(K381="","",MAX(A$5:A380)+1)</f>
        <v/>
      </c>
      <c r="B381" s="168" t="s">
        <v>221</v>
      </c>
      <c r="C381" s="25" t="s">
        <v>81</v>
      </c>
      <c r="D381" s="26"/>
      <c r="E381" s="26"/>
      <c r="F381" s="26"/>
      <c r="G381" s="26"/>
      <c r="H381" s="26"/>
      <c r="I381" s="26"/>
      <c r="J381" s="51"/>
      <c r="K381" s="88"/>
      <c r="L381" s="18"/>
      <c r="M381" s="18"/>
      <c r="N381" s="18">
        <f t="shared" ref="N381" si="60">+M381*L381</f>
        <v>0</v>
      </c>
      <c r="O381" s="43"/>
    </row>
    <row r="382" spans="1:17" s="27" customFormat="1" ht="15" customHeight="1" x14ac:dyDescent="0.3">
      <c r="A382" s="17" t="str">
        <f>IF(K382="","",MAX(A$5:A381)+1)</f>
        <v/>
      </c>
      <c r="B382" s="16"/>
      <c r="C382" s="107" t="s">
        <v>217</v>
      </c>
      <c r="J382" s="42"/>
      <c r="K382" s="88"/>
      <c r="L382" s="18"/>
      <c r="M382" s="18"/>
      <c r="N382" s="18"/>
      <c r="O382" s="4"/>
    </row>
    <row r="383" spans="1:17" s="27" customFormat="1" ht="15" customHeight="1" collapsed="1" x14ac:dyDescent="0.3">
      <c r="A383" s="17">
        <f>IF(K383="","",MAX(A$5:A382)+1)</f>
        <v>143</v>
      </c>
      <c r="B383" s="16"/>
      <c r="C383" s="39" t="s">
        <v>246</v>
      </c>
      <c r="D383" s="31"/>
      <c r="E383" s="26"/>
      <c r="F383" s="26"/>
      <c r="G383" s="30"/>
      <c r="H383" s="30"/>
      <c r="I383" s="30"/>
      <c r="J383" s="54"/>
      <c r="K383" s="97" t="s">
        <v>214</v>
      </c>
      <c r="L383" s="18"/>
      <c r="M383" s="18"/>
      <c r="N383" s="18"/>
      <c r="O383" s="4"/>
    </row>
    <row r="384" spans="1:17" s="27" customFormat="1" ht="15" customHeight="1" collapsed="1" x14ac:dyDescent="0.3">
      <c r="A384" s="17" t="str">
        <f>IF(K384="","",MAX(A$5:A383)+1)</f>
        <v/>
      </c>
      <c r="B384" s="16"/>
      <c r="C384" s="39" t="s">
        <v>208</v>
      </c>
      <c r="D384" s="31"/>
      <c r="E384" s="26"/>
      <c r="F384" s="26"/>
      <c r="G384" s="30"/>
      <c r="H384" s="30"/>
      <c r="I384" s="30"/>
      <c r="J384" s="54"/>
      <c r="K384" s="88"/>
      <c r="L384" s="18"/>
      <c r="M384" s="18"/>
      <c r="N384" s="18"/>
      <c r="O384" s="4"/>
    </row>
    <row r="385" spans="1:15" s="120" customFormat="1" ht="13.05" hidden="1" customHeight="1" outlineLevel="1" x14ac:dyDescent="0.3">
      <c r="A385" s="17" t="str">
        <f>IF(K385="","",MAX(A$5:A384)+1)</f>
        <v/>
      </c>
      <c r="B385" s="169"/>
      <c r="C385" s="123" t="s">
        <v>207</v>
      </c>
      <c r="E385" s="57">
        <v>35</v>
      </c>
      <c r="F385" s="57" t="s">
        <v>17</v>
      </c>
      <c r="G385" s="57">
        <v>4</v>
      </c>
      <c r="H385" s="58" t="s">
        <v>18</v>
      </c>
      <c r="I385" s="57">
        <f t="shared" ref="I385" si="61">+E385*G385</f>
        <v>140</v>
      </c>
      <c r="J385" s="138"/>
      <c r="K385" s="133"/>
      <c r="L385" s="100"/>
      <c r="M385" s="100"/>
      <c r="N385" s="100"/>
      <c r="O385" s="132"/>
    </row>
    <row r="386" spans="1:15" s="120" customFormat="1" ht="6" hidden="1" customHeight="1" outlineLevel="1" x14ac:dyDescent="0.3">
      <c r="A386" s="17" t="str">
        <f>IF(K386="","",MAX(A$5:A385)+1)</f>
        <v/>
      </c>
      <c r="B386" s="169"/>
      <c r="C386" s="123"/>
      <c r="E386" s="57"/>
      <c r="F386" s="57"/>
      <c r="G386" s="57"/>
      <c r="H386" s="58"/>
      <c r="I386" s="57"/>
      <c r="J386" s="138"/>
      <c r="K386" s="133"/>
      <c r="L386" s="100"/>
      <c r="M386" s="100"/>
      <c r="N386" s="100"/>
      <c r="O386" s="132"/>
    </row>
    <row r="387" spans="1:15" s="120" customFormat="1" ht="13.05" hidden="1" customHeight="1" outlineLevel="1" x14ac:dyDescent="0.3">
      <c r="A387" s="17" t="str">
        <f>IF(K387="","",MAX(A$5:A386)+1)</f>
        <v/>
      </c>
      <c r="B387" s="169"/>
      <c r="E387" s="142"/>
      <c r="F387" s="57"/>
      <c r="G387" s="57"/>
      <c r="H387" s="58"/>
      <c r="I387" s="139">
        <f>SUM(I385:I385)</f>
        <v>140</v>
      </c>
      <c r="J387" s="138"/>
      <c r="K387" s="133"/>
      <c r="L387" s="100"/>
      <c r="M387" s="100"/>
      <c r="N387" s="100">
        <f t="shared" ref="N387" si="62">+M387*L387</f>
        <v>0</v>
      </c>
      <c r="O387" s="132"/>
    </row>
    <row r="388" spans="1:15" s="27" customFormat="1" ht="15" customHeight="1" x14ac:dyDescent="0.3">
      <c r="A388" s="17">
        <f>IF(K388="","",MAX(A$5:A387)+1)</f>
        <v>144</v>
      </c>
      <c r="B388" s="16"/>
      <c r="C388" s="38" t="s">
        <v>145</v>
      </c>
      <c r="D388" s="80"/>
      <c r="E388" s="80"/>
      <c r="F388" s="80"/>
      <c r="G388" s="80"/>
      <c r="H388" s="80"/>
      <c r="I388" s="80"/>
      <c r="J388" s="52"/>
      <c r="K388" s="97" t="s">
        <v>198</v>
      </c>
      <c r="L388" s="18"/>
      <c r="M388" s="18"/>
      <c r="N388" s="18"/>
      <c r="O388" s="4"/>
    </row>
    <row r="389" spans="1:15" s="27" customFormat="1" ht="15" customHeight="1" x14ac:dyDescent="0.3">
      <c r="A389" s="17">
        <f>IF(K389="","",MAX(A$5:A388)+1)</f>
        <v>145</v>
      </c>
      <c r="B389" s="16"/>
      <c r="C389" s="38" t="s">
        <v>146</v>
      </c>
      <c r="D389" s="80"/>
      <c r="E389" s="80"/>
      <c r="F389" s="80"/>
      <c r="G389" s="80"/>
      <c r="H389" s="80"/>
      <c r="I389" s="80"/>
      <c r="J389" s="52"/>
      <c r="K389" s="88" t="s">
        <v>27</v>
      </c>
      <c r="L389" s="18">
        <f>I387</f>
        <v>140</v>
      </c>
      <c r="M389" s="18"/>
      <c r="N389" s="18">
        <f>+M389*L389</f>
        <v>0</v>
      </c>
      <c r="O389" s="4"/>
    </row>
    <row r="390" spans="1:15" s="27" customFormat="1" ht="15" customHeight="1" x14ac:dyDescent="0.3">
      <c r="A390" s="17">
        <f>IF(K390="","",MAX(A$5:A389)+1)</f>
        <v>146</v>
      </c>
      <c r="B390" s="16"/>
      <c r="C390" s="40" t="s">
        <v>90</v>
      </c>
      <c r="D390" s="31"/>
      <c r="E390" s="26"/>
      <c r="F390" s="26"/>
      <c r="G390" s="30"/>
      <c r="H390" s="30"/>
      <c r="I390" s="30"/>
      <c r="J390" s="54"/>
      <c r="K390" s="97" t="s">
        <v>198</v>
      </c>
      <c r="L390" s="47"/>
      <c r="M390" s="18"/>
      <c r="N390" s="18"/>
      <c r="O390" s="4"/>
    </row>
    <row r="391" spans="1:15" s="27" customFormat="1" ht="15" customHeight="1" x14ac:dyDescent="0.3">
      <c r="A391" s="17">
        <f>IF(K391="","",MAX(A$5:A390)+1)</f>
        <v>147</v>
      </c>
      <c r="B391" s="16"/>
      <c r="C391" s="29" t="s">
        <v>91</v>
      </c>
      <c r="D391" s="31"/>
      <c r="E391" s="26"/>
      <c r="F391" s="26"/>
      <c r="G391" s="30"/>
      <c r="H391" s="30"/>
      <c r="I391" s="30"/>
      <c r="J391" s="54"/>
      <c r="K391" s="97" t="s">
        <v>198</v>
      </c>
      <c r="L391" s="47"/>
      <c r="M391" s="18"/>
      <c r="N391" s="18"/>
      <c r="O391" s="4"/>
    </row>
    <row r="392" spans="1:15" s="27" customFormat="1" ht="15" customHeight="1" collapsed="1" x14ac:dyDescent="0.3">
      <c r="A392" s="17" t="str">
        <f>IF(K392="","",MAX(A$5:A391)+1)</f>
        <v/>
      </c>
      <c r="B392" s="16"/>
      <c r="C392" s="39" t="s">
        <v>87</v>
      </c>
      <c r="D392" s="31"/>
      <c r="E392" s="26"/>
      <c r="F392" s="26"/>
      <c r="G392" s="30"/>
      <c r="H392" s="30"/>
      <c r="I392" s="30"/>
      <c r="J392" s="54"/>
      <c r="K392" s="88"/>
      <c r="L392" s="18"/>
      <c r="M392" s="18"/>
      <c r="N392" s="18"/>
      <c r="O392" s="4"/>
    </row>
    <row r="393" spans="1:15" s="120" customFormat="1" ht="13.05" hidden="1" customHeight="1" outlineLevel="1" x14ac:dyDescent="0.3">
      <c r="A393" s="17" t="str">
        <f>IF(K393="","",MAX(A$5:A392)+1)</f>
        <v/>
      </c>
      <c r="B393" s="169"/>
      <c r="C393" s="123" t="s">
        <v>78</v>
      </c>
      <c r="E393" s="57">
        <v>20</v>
      </c>
      <c r="F393" s="57" t="s">
        <v>17</v>
      </c>
      <c r="G393" s="57">
        <v>4</v>
      </c>
      <c r="H393" s="58" t="s">
        <v>18</v>
      </c>
      <c r="I393" s="57">
        <f>+E393*G393</f>
        <v>80</v>
      </c>
      <c r="J393" s="138"/>
      <c r="K393" s="133"/>
      <c r="L393" s="100"/>
      <c r="M393" s="100"/>
      <c r="N393" s="100">
        <f>+M393*L393</f>
        <v>0</v>
      </c>
      <c r="O393" s="132"/>
    </row>
    <row r="394" spans="1:15" s="120" customFormat="1" ht="13.05" hidden="1" customHeight="1" outlineLevel="1" x14ac:dyDescent="0.3">
      <c r="A394" s="17" t="str">
        <f>IF(K394="","",MAX(A$5:A393)+1)</f>
        <v/>
      </c>
      <c r="B394" s="169"/>
      <c r="C394" s="123" t="s">
        <v>111</v>
      </c>
      <c r="E394" s="57">
        <v>15</v>
      </c>
      <c r="F394" s="57" t="s">
        <v>17</v>
      </c>
      <c r="G394" s="57">
        <v>4</v>
      </c>
      <c r="H394" s="58" t="s">
        <v>18</v>
      </c>
      <c r="I394" s="57">
        <f>+E394*G394</f>
        <v>60</v>
      </c>
      <c r="J394" s="138"/>
      <c r="K394" s="133"/>
      <c r="L394" s="100"/>
      <c r="M394" s="100"/>
      <c r="N394" s="100"/>
      <c r="O394" s="132"/>
    </row>
    <row r="395" spans="1:15" s="120" customFormat="1" ht="6.6" hidden="1" customHeight="1" outlineLevel="1" x14ac:dyDescent="0.3">
      <c r="A395" s="17" t="str">
        <f>IF(K395="","",MAX(A$5:A394)+1)</f>
        <v/>
      </c>
      <c r="B395" s="169"/>
      <c r="C395" s="123"/>
      <c r="E395" s="57"/>
      <c r="F395" s="57"/>
      <c r="G395" s="57"/>
      <c r="H395" s="58"/>
      <c r="I395" s="57"/>
      <c r="J395" s="138"/>
      <c r="K395" s="133"/>
      <c r="L395" s="100"/>
      <c r="M395" s="100"/>
      <c r="N395" s="100"/>
      <c r="O395" s="132"/>
    </row>
    <row r="396" spans="1:15" s="120" customFormat="1" ht="13.05" hidden="1" customHeight="1" outlineLevel="1" x14ac:dyDescent="0.3">
      <c r="A396" s="17" t="str">
        <f>IF(K396="","",MAX(A$5:A395)+1)</f>
        <v/>
      </c>
      <c r="B396" s="169"/>
      <c r="E396" s="142"/>
      <c r="F396" s="57"/>
      <c r="G396" s="57"/>
      <c r="H396" s="58"/>
      <c r="I396" s="139">
        <f>SUM(I393:I394)</f>
        <v>140</v>
      </c>
      <c r="J396" s="138"/>
      <c r="K396" s="133"/>
      <c r="L396" s="100"/>
      <c r="M396" s="100"/>
      <c r="N396" s="100">
        <f t="shared" ref="N396:N400" si="63">+M396*L396</f>
        <v>0</v>
      </c>
      <c r="O396" s="132"/>
    </row>
    <row r="397" spans="1:15" s="27" customFormat="1" ht="15" customHeight="1" x14ac:dyDescent="0.3">
      <c r="A397" s="17">
        <f>IF(K397="","",MAX(A$5:A396)+1)</f>
        <v>148</v>
      </c>
      <c r="B397" s="16"/>
      <c r="C397" s="38" t="s">
        <v>145</v>
      </c>
      <c r="D397" s="80"/>
      <c r="E397" s="80"/>
      <c r="F397" s="80"/>
      <c r="G397" s="80"/>
      <c r="H397" s="80"/>
      <c r="I397" s="80"/>
      <c r="J397" s="52"/>
      <c r="K397" s="88" t="s">
        <v>27</v>
      </c>
      <c r="L397" s="18">
        <f>I396</f>
        <v>140</v>
      </c>
      <c r="M397" s="18"/>
      <c r="N397" s="18">
        <f t="shared" si="63"/>
        <v>0</v>
      </c>
      <c r="O397" s="4"/>
    </row>
    <row r="398" spans="1:15" s="27" customFormat="1" ht="15" customHeight="1" x14ac:dyDescent="0.3">
      <c r="A398" s="17">
        <f>IF(K398="","",MAX(A$5:A397)+1)</f>
        <v>149</v>
      </c>
      <c r="B398" s="16"/>
      <c r="C398" s="38" t="s">
        <v>146</v>
      </c>
      <c r="D398" s="80"/>
      <c r="E398" s="80"/>
      <c r="F398" s="80"/>
      <c r="G398" s="80"/>
      <c r="H398" s="80"/>
      <c r="I398" s="80"/>
      <c r="J398" s="52"/>
      <c r="K398" s="88" t="s">
        <v>27</v>
      </c>
      <c r="L398" s="18">
        <f>L397</f>
        <v>140</v>
      </c>
      <c r="M398" s="18"/>
      <c r="N398" s="18">
        <f t="shared" si="63"/>
        <v>0</v>
      </c>
      <c r="O398" s="4"/>
    </row>
    <row r="399" spans="1:15" s="27" customFormat="1" ht="15" customHeight="1" x14ac:dyDescent="0.3">
      <c r="A399" s="17">
        <f>IF(K399="","",MAX(A$5:A398)+1)</f>
        <v>150</v>
      </c>
      <c r="B399" s="16"/>
      <c r="C399" s="40" t="s">
        <v>90</v>
      </c>
      <c r="D399" s="31"/>
      <c r="E399" s="26"/>
      <c r="F399" s="26"/>
      <c r="G399" s="30"/>
      <c r="H399" s="30"/>
      <c r="I399" s="30"/>
      <c r="J399" s="54"/>
      <c r="K399" s="88" t="s">
        <v>32</v>
      </c>
      <c r="L399" s="47">
        <v>1</v>
      </c>
      <c r="M399" s="18"/>
      <c r="N399" s="18">
        <f t="shared" si="63"/>
        <v>0</v>
      </c>
      <c r="O399" s="4"/>
    </row>
    <row r="400" spans="1:15" s="27" customFormat="1" ht="15" customHeight="1" x14ac:dyDescent="0.3">
      <c r="A400" s="17">
        <f>IF(K400="","",MAX(A$5:A399)+1)</f>
        <v>151</v>
      </c>
      <c r="B400" s="16"/>
      <c r="C400" s="29" t="s">
        <v>91</v>
      </c>
      <c r="D400" s="31"/>
      <c r="E400" s="26"/>
      <c r="F400" s="26"/>
      <c r="G400" s="30"/>
      <c r="H400" s="30"/>
      <c r="I400" s="30"/>
      <c r="J400" s="54"/>
      <c r="K400" s="88" t="s">
        <v>32</v>
      </c>
      <c r="L400" s="47">
        <v>1</v>
      </c>
      <c r="M400" s="18"/>
      <c r="N400" s="18">
        <f t="shared" si="63"/>
        <v>0</v>
      </c>
      <c r="O400" s="4"/>
    </row>
    <row r="401" spans="1:15" s="27" customFormat="1" ht="15" customHeight="1" x14ac:dyDescent="0.3">
      <c r="A401" s="17" t="str">
        <f>IF(K401="","",MAX(A$5:A400)+1)</f>
        <v/>
      </c>
      <c r="B401" s="16"/>
      <c r="D401" s="31"/>
      <c r="E401" s="26"/>
      <c r="F401" s="26"/>
      <c r="G401" s="30"/>
      <c r="H401" s="30"/>
      <c r="I401" s="30"/>
      <c r="J401" s="54"/>
      <c r="K401" s="88"/>
      <c r="L401" s="18"/>
      <c r="M401" s="18"/>
      <c r="N401" s="18">
        <f t="shared" ref="N401:N402" si="64">+M401*L401</f>
        <v>0</v>
      </c>
      <c r="O401" s="4"/>
    </row>
    <row r="402" spans="1:15" s="27" customFormat="1" ht="15" customHeight="1" x14ac:dyDescent="0.3">
      <c r="A402" s="17" t="str">
        <f>IF(K402="","",MAX(A$5:A401)+1)</f>
        <v/>
      </c>
      <c r="B402" s="168" t="s">
        <v>222</v>
      </c>
      <c r="C402" s="25" t="s">
        <v>209</v>
      </c>
      <c r="D402" s="80"/>
      <c r="E402" s="80"/>
      <c r="F402" s="80"/>
      <c r="G402" s="80"/>
      <c r="H402" s="80"/>
      <c r="I402" s="80"/>
      <c r="J402" s="52"/>
      <c r="K402" s="88"/>
      <c r="L402" s="18"/>
      <c r="M402" s="18"/>
      <c r="N402" s="22">
        <f t="shared" si="64"/>
        <v>0</v>
      </c>
      <c r="O402" s="4"/>
    </row>
    <row r="403" spans="1:15" s="27" customFormat="1" ht="15" customHeight="1" x14ac:dyDescent="0.3">
      <c r="A403" s="17" t="str">
        <f>IF(K403="","",MAX(A$5:A402)+1)</f>
        <v/>
      </c>
      <c r="B403" s="16"/>
      <c r="C403" s="158" t="s">
        <v>212</v>
      </c>
      <c r="D403" s="80"/>
      <c r="E403" s="80"/>
      <c r="F403" s="80"/>
      <c r="G403" s="80"/>
      <c r="H403" s="80"/>
      <c r="I403" s="80"/>
      <c r="J403" s="52"/>
      <c r="K403" s="88"/>
      <c r="L403" s="18"/>
      <c r="M403" s="18"/>
      <c r="N403" s="22"/>
      <c r="O403" s="4"/>
    </row>
    <row r="404" spans="1:15" s="27" customFormat="1" ht="15" customHeight="1" x14ac:dyDescent="0.3">
      <c r="A404" s="17">
        <f>IF(K404="","",MAX(A$5:A403)+1)</f>
        <v>152</v>
      </c>
      <c r="B404" s="16"/>
      <c r="C404" s="106" t="s">
        <v>210</v>
      </c>
      <c r="D404" s="80"/>
      <c r="E404" s="80"/>
      <c r="F404" s="80"/>
      <c r="G404" s="80"/>
      <c r="H404" s="80"/>
      <c r="I404" s="80"/>
      <c r="J404" s="52"/>
      <c r="K404" s="97" t="s">
        <v>198</v>
      </c>
      <c r="L404" s="18"/>
      <c r="M404" s="18"/>
      <c r="N404" s="22"/>
      <c r="O404" s="4"/>
    </row>
    <row r="405" spans="1:15" s="27" customFormat="1" ht="15" customHeight="1" x14ac:dyDescent="0.3">
      <c r="A405" s="17">
        <f>IF(K405="","",MAX(A$5:A404)+1)</f>
        <v>153</v>
      </c>
      <c r="B405" s="16"/>
      <c r="C405" s="106" t="s">
        <v>213</v>
      </c>
      <c r="D405" s="80"/>
      <c r="E405" s="80"/>
      <c r="F405" s="80"/>
      <c r="G405" s="80"/>
      <c r="H405" s="80"/>
      <c r="I405" s="80"/>
      <c r="J405" s="52"/>
      <c r="K405" s="97" t="s">
        <v>198</v>
      </c>
      <c r="L405" s="18"/>
      <c r="M405" s="18"/>
      <c r="N405" s="22"/>
      <c r="O405" s="4"/>
    </row>
    <row r="406" spans="1:15" s="27" customFormat="1" ht="15" customHeight="1" x14ac:dyDescent="0.3">
      <c r="A406" s="17">
        <f>IF(K406="","",MAX(A$5:A405)+1)</f>
        <v>154</v>
      </c>
      <c r="B406" s="16"/>
      <c r="C406" s="106" t="s">
        <v>211</v>
      </c>
      <c r="D406" s="80"/>
      <c r="E406" s="80"/>
      <c r="F406" s="80"/>
      <c r="G406" s="80"/>
      <c r="H406" s="80"/>
      <c r="I406" s="80"/>
      <c r="J406" s="52"/>
      <c r="K406" s="88" t="s">
        <v>15</v>
      </c>
      <c r="L406" s="18">
        <v>1</v>
      </c>
      <c r="M406" s="18"/>
      <c r="N406" s="22">
        <f t="shared" ref="N406" si="65">+M406*L406</f>
        <v>0</v>
      </c>
      <c r="O406" s="4"/>
    </row>
    <row r="407" spans="1:15" s="27" customFormat="1" ht="15" customHeight="1" x14ac:dyDescent="0.3">
      <c r="A407" s="17" t="str">
        <f>IF(K407="","",MAX(A$5:A406)+1)</f>
        <v/>
      </c>
      <c r="B407" s="16"/>
      <c r="C407" s="20"/>
      <c r="D407" s="80"/>
      <c r="E407" s="80"/>
      <c r="F407" s="80"/>
      <c r="G407" s="80"/>
      <c r="H407" s="80"/>
      <c r="I407" s="80"/>
      <c r="J407" s="52"/>
      <c r="K407" s="89"/>
      <c r="L407" s="22"/>
      <c r="M407" s="22"/>
      <c r="N407" s="22"/>
      <c r="O407" s="4"/>
    </row>
    <row r="408" spans="1:15" s="27" customFormat="1" ht="15" customHeight="1" x14ac:dyDescent="0.3">
      <c r="A408" s="17" t="str">
        <f>IF(K408="","",MAX(A$5:A407)+1)</f>
        <v/>
      </c>
      <c r="B408" s="168" t="s">
        <v>222</v>
      </c>
      <c r="C408" s="25" t="s">
        <v>215</v>
      </c>
      <c r="D408" s="80"/>
      <c r="E408" s="80"/>
      <c r="F408" s="80"/>
      <c r="G408" s="80"/>
      <c r="H408" s="80"/>
      <c r="I408" s="80"/>
      <c r="J408" s="52"/>
      <c r="K408" s="88"/>
      <c r="L408" s="18"/>
      <c r="M408" s="18"/>
      <c r="N408" s="22">
        <f t="shared" ref="N408" si="66">+M408*L408</f>
        <v>0</v>
      </c>
      <c r="O408" s="4"/>
    </row>
    <row r="409" spans="1:15" s="27" customFormat="1" ht="15" customHeight="1" x14ac:dyDescent="0.3">
      <c r="A409" s="17" t="str">
        <f>IF(K409="","",MAX(A$5:A408)+1)</f>
        <v/>
      </c>
      <c r="B409" s="16"/>
      <c r="C409" s="158" t="s">
        <v>88</v>
      </c>
      <c r="D409" s="80"/>
      <c r="E409" s="80"/>
      <c r="F409" s="80"/>
      <c r="G409" s="80"/>
      <c r="H409" s="80"/>
      <c r="I409" s="80"/>
      <c r="J409" s="52"/>
      <c r="K409" s="88"/>
      <c r="L409" s="18"/>
      <c r="M409" s="18"/>
      <c r="N409" s="22"/>
      <c r="O409" s="4"/>
    </row>
    <row r="410" spans="1:15" s="27" customFormat="1" ht="15" customHeight="1" x14ac:dyDescent="0.3">
      <c r="A410" s="17">
        <f>IF(K410="","",MAX(A$5:A409)+1)</f>
        <v>155</v>
      </c>
      <c r="B410" s="16"/>
      <c r="C410" s="106" t="s">
        <v>143</v>
      </c>
      <c r="D410" s="80"/>
      <c r="E410" s="80"/>
      <c r="F410" s="80"/>
      <c r="G410" s="80"/>
      <c r="H410" s="80"/>
      <c r="I410" s="80"/>
      <c r="J410" s="52"/>
      <c r="K410" s="88" t="s">
        <v>15</v>
      </c>
      <c r="L410" s="18">
        <v>1</v>
      </c>
      <c r="M410" s="18"/>
      <c r="N410" s="22">
        <f t="shared" ref="N410:N411" si="67">+M410*L410</f>
        <v>0</v>
      </c>
      <c r="O410" s="4"/>
    </row>
    <row r="411" spans="1:15" s="27" customFormat="1" ht="15" customHeight="1" x14ac:dyDescent="0.3">
      <c r="A411" s="17">
        <f>IF(K411="","",MAX(A$5:A410)+1)</f>
        <v>156</v>
      </c>
      <c r="B411" s="16"/>
      <c r="C411" s="106" t="s">
        <v>144</v>
      </c>
      <c r="D411" s="80"/>
      <c r="E411" s="80"/>
      <c r="F411" s="80"/>
      <c r="G411" s="80"/>
      <c r="H411" s="80"/>
      <c r="I411" s="80"/>
      <c r="J411" s="52"/>
      <c r="K411" s="88" t="s">
        <v>15</v>
      </c>
      <c r="L411" s="18">
        <v>1</v>
      </c>
      <c r="M411" s="18"/>
      <c r="N411" s="22">
        <f t="shared" si="67"/>
        <v>0</v>
      </c>
      <c r="O411" s="4"/>
    </row>
    <row r="412" spans="1:15" s="27" customFormat="1" ht="15" customHeight="1" x14ac:dyDescent="0.3">
      <c r="A412" s="17" t="str">
        <f>IF(K412="","",MAX(A$5:A411)+1)</f>
        <v/>
      </c>
      <c r="B412" s="16"/>
      <c r="C412" s="20"/>
      <c r="D412" s="80"/>
      <c r="E412" s="80"/>
      <c r="F412" s="80"/>
      <c r="G412" s="80"/>
      <c r="H412" s="80"/>
      <c r="I412" s="80"/>
      <c r="J412" s="52"/>
      <c r="K412" s="97"/>
      <c r="L412" s="18"/>
      <c r="M412" s="18"/>
      <c r="N412" s="22"/>
      <c r="O412" s="4"/>
    </row>
    <row r="413" spans="1:15" s="27" customFormat="1" ht="15" customHeight="1" x14ac:dyDescent="0.3">
      <c r="A413" s="17" t="str">
        <f>IF(K413="","",MAX(A$5:A412)+1)</f>
        <v/>
      </c>
      <c r="B413" s="168" t="s">
        <v>223</v>
      </c>
      <c r="C413" s="25" t="s">
        <v>102</v>
      </c>
      <c r="D413" s="80"/>
      <c r="E413" s="80"/>
      <c r="F413" s="80"/>
      <c r="G413" s="80"/>
      <c r="H413" s="80"/>
      <c r="I413" s="80"/>
      <c r="J413" s="52"/>
      <c r="K413" s="88"/>
      <c r="L413" s="18"/>
      <c r="M413" s="18"/>
      <c r="N413" s="22">
        <f t="shared" ref="N413:N414" si="68">+M413*L413</f>
        <v>0</v>
      </c>
      <c r="O413" s="4"/>
    </row>
    <row r="414" spans="1:15" s="27" customFormat="1" ht="15" customHeight="1" x14ac:dyDescent="0.3">
      <c r="A414" s="17">
        <f>IF(K414="","",MAX(A$5:A413)+1)</f>
        <v>157</v>
      </c>
      <c r="B414" s="16"/>
      <c r="C414" s="20" t="s">
        <v>103</v>
      </c>
      <c r="D414" s="80"/>
      <c r="E414" s="80"/>
      <c r="F414" s="80"/>
      <c r="G414" s="80"/>
      <c r="H414" s="80"/>
      <c r="I414" s="80"/>
      <c r="J414" s="52"/>
      <c r="K414" s="89" t="s">
        <v>15</v>
      </c>
      <c r="L414" s="22">
        <v>1</v>
      </c>
      <c r="M414" s="22"/>
      <c r="N414" s="22">
        <f t="shared" si="68"/>
        <v>0</v>
      </c>
      <c r="O414" s="4"/>
    </row>
    <row r="415" spans="1:15" s="20" customFormat="1" ht="15" customHeight="1" x14ac:dyDescent="0.3">
      <c r="A415" s="17" t="str">
        <f>IF(K415="","",MAX(A$5:A414)+1)</f>
        <v/>
      </c>
      <c r="B415" s="168"/>
      <c r="C415" s="24"/>
      <c r="G415" s="50"/>
      <c r="H415" s="50"/>
      <c r="I415" s="50"/>
      <c r="J415" s="56"/>
      <c r="K415" s="89"/>
      <c r="L415" s="22"/>
      <c r="M415" s="22"/>
      <c r="N415" s="22">
        <f t="shared" si="59"/>
        <v>0</v>
      </c>
      <c r="O415" s="130"/>
    </row>
    <row r="416" spans="1:15" s="27" customFormat="1" ht="15" customHeight="1" x14ac:dyDescent="0.3">
      <c r="A416" s="17" t="str">
        <f>IF(K416="","",MAX(A$5:A415)+1)</f>
        <v/>
      </c>
      <c r="B416" s="168" t="s">
        <v>224</v>
      </c>
      <c r="C416" s="25" t="s">
        <v>13</v>
      </c>
      <c r="D416" s="26"/>
      <c r="E416" s="26"/>
      <c r="F416" s="26"/>
      <c r="G416" s="26"/>
      <c r="H416" s="26"/>
      <c r="I416" s="26"/>
      <c r="J416" s="51"/>
      <c r="K416" s="88"/>
      <c r="L416" s="18"/>
      <c r="M416" s="18"/>
      <c r="N416" s="18"/>
      <c r="O416" s="4"/>
    </row>
    <row r="417" spans="1:15" s="27" customFormat="1" ht="15" customHeight="1" x14ac:dyDescent="0.3">
      <c r="A417" s="17" t="str">
        <f>IF(K417="","",MAX(A$5:A416)+1)</f>
        <v/>
      </c>
      <c r="B417" s="16"/>
      <c r="C417" s="107" t="s">
        <v>14</v>
      </c>
      <c r="I417" s="92"/>
      <c r="J417" s="82"/>
      <c r="K417" s="88"/>
      <c r="L417" s="18"/>
      <c r="M417" s="18"/>
      <c r="N417" s="18"/>
      <c r="O417" s="37"/>
    </row>
    <row r="418" spans="1:15" s="27" customFormat="1" ht="15" customHeight="1" x14ac:dyDescent="0.3">
      <c r="A418" s="17">
        <f>IF(K418="","",MAX(A$5:A417)+1)</f>
        <v>158</v>
      </c>
      <c r="B418" s="16"/>
      <c r="C418" s="85" t="s">
        <v>10</v>
      </c>
      <c r="D418" s="80"/>
      <c r="E418" s="80"/>
      <c r="F418" s="80"/>
      <c r="G418" s="80"/>
      <c r="H418" s="80"/>
      <c r="I418" s="80"/>
      <c r="J418" s="52"/>
      <c r="K418" s="88" t="s">
        <v>15</v>
      </c>
      <c r="L418" s="18">
        <v>1</v>
      </c>
      <c r="M418" s="18"/>
      <c r="N418" s="18">
        <f>+M418*L418</f>
        <v>0</v>
      </c>
      <c r="O418" s="37"/>
    </row>
    <row r="419" spans="1:15" s="27" customFormat="1" ht="15" customHeight="1" x14ac:dyDescent="0.3">
      <c r="A419" s="17">
        <f>IF(K419="","",MAX(A$5:A418)+1)</f>
        <v>159</v>
      </c>
      <c r="B419" s="16"/>
      <c r="C419" s="85" t="s">
        <v>16</v>
      </c>
      <c r="D419" s="80"/>
      <c r="E419" s="80"/>
      <c r="F419" s="80"/>
      <c r="G419" s="80"/>
      <c r="H419" s="80"/>
      <c r="I419" s="80"/>
      <c r="J419" s="52"/>
      <c r="K419" s="88" t="s">
        <v>8</v>
      </c>
      <c r="L419" s="18">
        <v>17</v>
      </c>
      <c r="M419" s="18"/>
      <c r="N419" s="18">
        <f>+M419*L419</f>
        <v>0</v>
      </c>
      <c r="O419" s="26"/>
    </row>
    <row r="420" spans="1:15" s="27" customFormat="1" ht="15" customHeight="1" collapsed="1" x14ac:dyDescent="0.3">
      <c r="A420" s="17">
        <f>IF(K420="","",MAX(A$5:A419)+1)</f>
        <v>160</v>
      </c>
      <c r="B420" s="16"/>
      <c r="C420" s="85" t="s">
        <v>11</v>
      </c>
      <c r="D420" s="80"/>
      <c r="E420" s="80"/>
      <c r="F420" s="80"/>
      <c r="G420" s="80"/>
      <c r="H420" s="80"/>
      <c r="I420" s="80"/>
      <c r="J420" s="52"/>
      <c r="K420" s="88" t="s">
        <v>15</v>
      </c>
      <c r="L420" s="18">
        <v>1</v>
      </c>
      <c r="M420" s="18"/>
      <c r="N420" s="18">
        <f>+M420*L420</f>
        <v>0</v>
      </c>
      <c r="O420" s="4"/>
    </row>
    <row r="421" spans="1:15" s="120" customFormat="1" ht="13.05" hidden="1" customHeight="1" outlineLevel="1" x14ac:dyDescent="0.3">
      <c r="A421" s="17" t="str">
        <f>IF(K421="","",MAX(A$5:A420)+1)</f>
        <v/>
      </c>
      <c r="B421" s="169"/>
      <c r="C421" s="123" t="s">
        <v>110</v>
      </c>
      <c r="E421" s="57">
        <v>55</v>
      </c>
      <c r="F421" s="57" t="s">
        <v>17</v>
      </c>
      <c r="G421" s="57">
        <v>11</v>
      </c>
      <c r="H421" s="58" t="s">
        <v>18</v>
      </c>
      <c r="I421" s="57">
        <f>+G421*E421</f>
        <v>605</v>
      </c>
      <c r="J421" s="136"/>
      <c r="K421" s="133"/>
      <c r="L421" s="100"/>
      <c r="M421" s="100"/>
      <c r="N421" s="100">
        <f>+M421*L421</f>
        <v>0</v>
      </c>
      <c r="O421" s="132"/>
    </row>
    <row r="422" spans="1:15" s="120" customFormat="1" ht="13.05" hidden="1" customHeight="1" outlineLevel="1" x14ac:dyDescent="0.3">
      <c r="A422" s="17" t="str">
        <f>IF(K422="","",MAX(A$5:A421)+1)</f>
        <v/>
      </c>
      <c r="B422" s="169"/>
      <c r="C422" s="123" t="s">
        <v>137</v>
      </c>
      <c r="E422" s="57">
        <v>42</v>
      </c>
      <c r="F422" s="57" t="s">
        <v>17</v>
      </c>
      <c r="G422" s="57">
        <f>9+2</f>
        <v>11</v>
      </c>
      <c r="H422" s="58" t="s">
        <v>18</v>
      </c>
      <c r="I422" s="57">
        <f t="shared" ref="I422" si="69">+G422*E422</f>
        <v>462</v>
      </c>
      <c r="J422" s="136"/>
      <c r="K422" s="133"/>
      <c r="L422" s="100"/>
      <c r="M422" s="100"/>
      <c r="N422" s="100"/>
      <c r="O422" s="132"/>
    </row>
    <row r="423" spans="1:15" s="120" customFormat="1" ht="13.05" hidden="1" customHeight="1" outlineLevel="1" x14ac:dyDescent="0.3">
      <c r="A423" s="17" t="str">
        <f>IF(K423="","",MAX(A$5:A422)+1)</f>
        <v/>
      </c>
      <c r="B423" s="169"/>
      <c r="C423" s="123" t="s">
        <v>111</v>
      </c>
      <c r="E423" s="57">
        <v>8</v>
      </c>
      <c r="F423" s="57" t="s">
        <v>17</v>
      </c>
      <c r="G423" s="57">
        <v>12.5</v>
      </c>
      <c r="H423" s="58" t="s">
        <v>18</v>
      </c>
      <c r="I423" s="57">
        <f>+G423*E423</f>
        <v>100</v>
      </c>
      <c r="J423" s="136"/>
      <c r="K423" s="133"/>
      <c r="L423" s="100"/>
      <c r="M423" s="100"/>
      <c r="N423" s="100"/>
      <c r="O423" s="132"/>
    </row>
    <row r="424" spans="1:15" s="120" customFormat="1" ht="13.05" hidden="1" customHeight="1" outlineLevel="1" x14ac:dyDescent="0.3">
      <c r="A424" s="17" t="str">
        <f>IF(K424="","",MAX(A$5:A423)+1)</f>
        <v/>
      </c>
      <c r="B424" s="169"/>
      <c r="C424" s="123"/>
      <c r="E424" s="57"/>
      <c r="F424" s="57"/>
      <c r="G424" s="57"/>
      <c r="H424" s="58"/>
      <c r="I424" s="126">
        <f>SUM(I421:I423)</f>
        <v>1167</v>
      </c>
      <c r="J424" s="136"/>
      <c r="K424" s="133"/>
      <c r="L424" s="100"/>
      <c r="M424" s="100"/>
      <c r="N424" s="100"/>
      <c r="O424" s="132"/>
    </row>
    <row r="425" spans="1:15" s="27" customFormat="1" ht="6.6" customHeight="1" x14ac:dyDescent="0.3">
      <c r="A425" s="17" t="str">
        <f>IF(K425="","",MAX(A$5:A424)+1)</f>
        <v/>
      </c>
      <c r="B425" s="16"/>
      <c r="C425" s="41"/>
      <c r="D425" s="26"/>
      <c r="E425" s="26"/>
      <c r="F425" s="26"/>
      <c r="G425" s="30"/>
      <c r="H425" s="26"/>
      <c r="I425" s="26"/>
      <c r="J425" s="51"/>
      <c r="K425" s="88"/>
      <c r="L425" s="47"/>
      <c r="M425" s="18"/>
      <c r="N425" s="18"/>
      <c r="O425" s="4"/>
    </row>
    <row r="426" spans="1:15" s="27" customFormat="1" ht="21" customHeight="1" x14ac:dyDescent="0.3">
      <c r="A426" s="17">
        <f>IF(K426="","",MAX(A$5:A425)+1)</f>
        <v>161</v>
      </c>
      <c r="B426" s="16"/>
      <c r="C426" s="187" t="s">
        <v>249</v>
      </c>
      <c r="D426" s="188"/>
      <c r="E426" s="188"/>
      <c r="F426" s="188"/>
      <c r="G426" s="188"/>
      <c r="H426" s="188"/>
      <c r="I426" s="188"/>
      <c r="J426" s="189"/>
      <c r="K426" s="88" t="s">
        <v>15</v>
      </c>
      <c r="L426" s="18">
        <v>1</v>
      </c>
      <c r="M426" s="18"/>
      <c r="N426" s="18">
        <f>+M426*L426</f>
        <v>0</v>
      </c>
      <c r="O426" s="4"/>
    </row>
    <row r="427" spans="1:15" s="27" customFormat="1" ht="6" customHeight="1" x14ac:dyDescent="0.3">
      <c r="A427" s="17" t="str">
        <f>IF(K427="","",MAX(A$5:A426)+1)</f>
        <v/>
      </c>
      <c r="B427" s="16"/>
      <c r="C427" s="29"/>
      <c r="D427" s="26"/>
      <c r="E427" s="26"/>
      <c r="F427" s="26"/>
      <c r="G427" s="30"/>
      <c r="H427" s="26"/>
      <c r="I427" s="26"/>
      <c r="J427" s="51"/>
      <c r="K427" s="88"/>
      <c r="L427" s="18"/>
      <c r="M427" s="18"/>
      <c r="N427" s="18"/>
      <c r="O427" s="4"/>
    </row>
    <row r="428" spans="1:15" s="27" customFormat="1" ht="15" customHeight="1" x14ac:dyDescent="0.3">
      <c r="A428" s="17" t="str">
        <f>IF(K428="","",MAX(A$5:A427)+1)</f>
        <v/>
      </c>
      <c r="B428" s="168" t="s">
        <v>225</v>
      </c>
      <c r="C428" s="28" t="s">
        <v>193</v>
      </c>
      <c r="D428" s="26"/>
      <c r="E428" s="26"/>
      <c r="F428" s="26"/>
      <c r="G428" s="30"/>
      <c r="H428" s="26"/>
      <c r="I428" s="26"/>
      <c r="J428" s="51"/>
      <c r="K428" s="88"/>
      <c r="L428" s="47"/>
      <c r="M428" s="18"/>
      <c r="N428" s="18">
        <f t="shared" ref="N428:N430" si="70">+M428*L428</f>
        <v>0</v>
      </c>
      <c r="O428" s="4"/>
    </row>
    <row r="429" spans="1:15" s="27" customFormat="1" ht="15" customHeight="1" x14ac:dyDescent="0.3">
      <c r="A429" s="17" t="str">
        <f>IF(K429="","",MAX(A$5:A428)+1)</f>
        <v/>
      </c>
      <c r="B429" s="16"/>
      <c r="C429" s="115" t="s">
        <v>136</v>
      </c>
      <c r="D429" s="26"/>
      <c r="E429" s="26"/>
      <c r="F429" s="26"/>
      <c r="G429" s="30"/>
      <c r="H429" s="26"/>
      <c r="I429" s="26"/>
      <c r="J429" s="51"/>
      <c r="K429" s="88"/>
      <c r="L429" s="47"/>
      <c r="M429" s="18"/>
      <c r="N429" s="18"/>
      <c r="O429" s="4"/>
    </row>
    <row r="430" spans="1:15" s="27" customFormat="1" ht="15" customHeight="1" x14ac:dyDescent="0.3">
      <c r="A430" s="17">
        <f>IF(K430="","",MAX(A$5:A429)+1)</f>
        <v>162</v>
      </c>
      <c r="B430" s="16"/>
      <c r="C430" s="116" t="s">
        <v>133</v>
      </c>
      <c r="D430" s="26"/>
      <c r="E430" s="26"/>
      <c r="F430" s="26"/>
      <c r="G430" s="30"/>
      <c r="H430" s="26"/>
      <c r="I430" s="26"/>
      <c r="J430" s="51"/>
      <c r="K430" s="88" t="s">
        <v>32</v>
      </c>
      <c r="L430" s="47">
        <v>2</v>
      </c>
      <c r="M430" s="18"/>
      <c r="N430" s="18">
        <f t="shared" si="70"/>
        <v>0</v>
      </c>
      <c r="O430" s="4"/>
    </row>
    <row r="431" spans="1:15" s="27" customFormat="1" ht="15" customHeight="1" x14ac:dyDescent="0.3">
      <c r="A431" s="17">
        <f>IF(K431="","",MAX(A$5:A430)+1)</f>
        <v>163</v>
      </c>
      <c r="B431" s="16"/>
      <c r="C431" s="116" t="s">
        <v>132</v>
      </c>
      <c r="D431" s="26"/>
      <c r="E431" s="26"/>
      <c r="F431" s="26"/>
      <c r="G431" s="30"/>
      <c r="H431" s="26"/>
      <c r="I431" s="26"/>
      <c r="J431" s="51"/>
      <c r="K431" s="88" t="s">
        <v>32</v>
      </c>
      <c r="L431" s="47">
        <v>1</v>
      </c>
      <c r="M431" s="18"/>
      <c r="N431" s="18">
        <f t="shared" ref="N431" si="71">+M431*L431</f>
        <v>0</v>
      </c>
      <c r="O431" s="4"/>
    </row>
    <row r="432" spans="1:15" s="27" customFormat="1" ht="15" customHeight="1" x14ac:dyDescent="0.3">
      <c r="A432" s="17">
        <f>IF(K432="","",MAX(A$5:A431)+1)</f>
        <v>164</v>
      </c>
      <c r="B432" s="16"/>
      <c r="C432" s="116" t="s">
        <v>134</v>
      </c>
      <c r="D432" s="26"/>
      <c r="E432" s="26"/>
      <c r="F432" s="26"/>
      <c r="G432" s="30"/>
      <c r="H432" s="26"/>
      <c r="I432" s="26"/>
      <c r="J432" s="51"/>
      <c r="K432" s="88" t="s">
        <v>32</v>
      </c>
      <c r="L432" s="47">
        <v>1</v>
      </c>
      <c r="M432" s="18"/>
      <c r="N432" s="18">
        <f t="shared" ref="N432" si="72">+M432*L432</f>
        <v>0</v>
      </c>
      <c r="O432" s="4"/>
    </row>
    <row r="433" spans="1:15" s="27" customFormat="1" ht="15" customHeight="1" x14ac:dyDescent="0.3">
      <c r="A433" s="17" t="str">
        <f>IF(K433="","",MAX(A$5:A432)+1)</f>
        <v/>
      </c>
      <c r="B433" s="16"/>
      <c r="C433" s="115" t="s">
        <v>135</v>
      </c>
      <c r="D433" s="26"/>
      <c r="E433" s="26"/>
      <c r="F433" s="26"/>
      <c r="G433" s="30"/>
      <c r="H433" s="26"/>
      <c r="I433" s="26"/>
      <c r="J433" s="51"/>
      <c r="K433" s="88"/>
      <c r="L433" s="47"/>
      <c r="M433" s="18"/>
      <c r="N433" s="18"/>
      <c r="O433" s="4"/>
    </row>
    <row r="434" spans="1:15" s="27" customFormat="1" ht="15" customHeight="1" x14ac:dyDescent="0.3">
      <c r="A434" s="17">
        <f>IF(K434="","",MAX(A$5:A433)+1)</f>
        <v>165</v>
      </c>
      <c r="B434" s="16"/>
      <c r="C434" s="116" t="s">
        <v>132</v>
      </c>
      <c r="D434" s="26"/>
      <c r="E434" s="26"/>
      <c r="F434" s="26"/>
      <c r="G434" s="30"/>
      <c r="H434" s="26"/>
      <c r="I434" s="26"/>
      <c r="J434" s="51"/>
      <c r="K434" s="88" t="s">
        <v>32</v>
      </c>
      <c r="L434" s="47">
        <v>2</v>
      </c>
      <c r="M434" s="18"/>
      <c r="N434" s="18">
        <f t="shared" ref="N434" si="73">+M434*L434</f>
        <v>0</v>
      </c>
      <c r="O434" s="4"/>
    </row>
    <row r="435" spans="1:15" s="27" customFormat="1" ht="15" customHeight="1" x14ac:dyDescent="0.3">
      <c r="A435" s="17">
        <f>IF(K435="","",MAX(A$5:A434)+1)</f>
        <v>166</v>
      </c>
      <c r="B435" s="16"/>
      <c r="C435" s="115" t="s">
        <v>194</v>
      </c>
      <c r="D435" s="26"/>
      <c r="E435" s="26"/>
      <c r="F435" s="26"/>
      <c r="G435" s="30"/>
      <c r="H435" s="26"/>
      <c r="I435" s="26"/>
      <c r="J435" s="51"/>
      <c r="K435" s="88" t="s">
        <v>15</v>
      </c>
      <c r="L435" s="18">
        <v>1</v>
      </c>
      <c r="M435" s="18"/>
      <c r="N435" s="18">
        <f t="shared" ref="N435" si="74">+M435*L435</f>
        <v>0</v>
      </c>
      <c r="O435" s="4"/>
    </row>
    <row r="436" spans="1:15" s="27" customFormat="1" ht="15" customHeight="1" x14ac:dyDescent="0.3">
      <c r="A436" s="17" t="str">
        <f>IF(K436="","",MAX(A$5:A435)+1)</f>
        <v/>
      </c>
      <c r="B436" s="16"/>
      <c r="C436" s="29"/>
      <c r="D436" s="26"/>
      <c r="E436" s="26"/>
      <c r="F436" s="26"/>
      <c r="G436" s="30"/>
      <c r="H436" s="26"/>
      <c r="I436" s="26"/>
      <c r="J436" s="51"/>
      <c r="K436" s="88"/>
      <c r="L436" s="18"/>
      <c r="M436" s="18"/>
      <c r="N436" s="18"/>
      <c r="O436" s="4"/>
    </row>
    <row r="437" spans="1:15" s="27" customFormat="1" ht="15" customHeight="1" x14ac:dyDescent="0.3">
      <c r="A437" s="17" t="str">
        <f>IF(K437="","",MAX(A$5:A436)+1)</f>
        <v/>
      </c>
      <c r="B437" s="168" t="s">
        <v>224</v>
      </c>
      <c r="C437" s="25" t="s">
        <v>19</v>
      </c>
      <c r="D437" s="26"/>
      <c r="E437" s="26"/>
      <c r="F437" s="26"/>
      <c r="G437" s="26"/>
      <c r="H437" s="26"/>
      <c r="I437" s="26"/>
      <c r="J437" s="51"/>
      <c r="K437" s="88"/>
      <c r="L437" s="18"/>
      <c r="M437" s="18"/>
      <c r="N437" s="18"/>
      <c r="O437" s="4"/>
    </row>
    <row r="438" spans="1:15" s="27" customFormat="1" ht="15" customHeight="1" x14ac:dyDescent="0.3">
      <c r="A438" s="17" t="str">
        <f>IF(K438="","",MAX(A$5:A437)+1)</f>
        <v/>
      </c>
      <c r="B438" s="16"/>
      <c r="C438" s="107" t="s">
        <v>14</v>
      </c>
      <c r="I438" s="92"/>
      <c r="J438" s="82"/>
      <c r="K438" s="88"/>
      <c r="L438" s="18"/>
      <c r="M438" s="18"/>
      <c r="N438" s="18">
        <f t="shared" ref="N438" si="75">+M438*L438</f>
        <v>0</v>
      </c>
      <c r="O438" s="4"/>
    </row>
    <row r="439" spans="1:15" s="27" customFormat="1" ht="15" customHeight="1" collapsed="1" x14ac:dyDescent="0.3">
      <c r="A439" s="17">
        <f>IF(K439="","",MAX(A$5:A438)+1)</f>
        <v>167</v>
      </c>
      <c r="B439" s="16"/>
      <c r="C439" s="28" t="s">
        <v>36</v>
      </c>
      <c r="D439" s="26"/>
      <c r="E439" s="26"/>
      <c r="F439" s="26"/>
      <c r="G439" s="30"/>
      <c r="H439" s="26"/>
      <c r="I439" s="26"/>
      <c r="J439" s="51"/>
      <c r="K439" s="88" t="s">
        <v>15</v>
      </c>
      <c r="L439" s="18">
        <v>1</v>
      </c>
      <c r="M439" s="18"/>
      <c r="N439" s="18">
        <f>+M439*L439</f>
        <v>0</v>
      </c>
      <c r="O439" s="4"/>
    </row>
    <row r="440" spans="1:15" s="120" customFormat="1" ht="13.05" hidden="1" customHeight="1" outlineLevel="1" x14ac:dyDescent="0.3">
      <c r="A440" s="17" t="str">
        <f>IF(K440="","",MAX(A$5:A439)+1)</f>
        <v/>
      </c>
      <c r="B440" s="169"/>
      <c r="C440" s="140"/>
      <c r="E440" s="57" t="s">
        <v>35</v>
      </c>
      <c r="F440" s="57"/>
      <c r="G440" s="57" t="s">
        <v>60</v>
      </c>
      <c r="H440" s="58"/>
      <c r="I440" s="57"/>
      <c r="J440" s="136"/>
      <c r="K440" s="133"/>
      <c r="L440" s="100"/>
      <c r="M440" s="100"/>
      <c r="N440" s="100">
        <f t="shared" ref="N440:N443" si="76">+M440*L440</f>
        <v>0</v>
      </c>
      <c r="O440" s="132"/>
    </row>
    <row r="441" spans="1:15" s="120" customFormat="1" ht="13.05" hidden="1" customHeight="1" outlineLevel="1" x14ac:dyDescent="0.3">
      <c r="A441" s="17" t="str">
        <f>IF(K441="","",MAX(A$5:A440)+1)</f>
        <v/>
      </c>
      <c r="B441" s="169"/>
      <c r="C441" s="137" t="s">
        <v>63</v>
      </c>
      <c r="E441" s="57">
        <f>1.15*2+0.7*2</f>
        <v>3.6999999999999997</v>
      </c>
      <c r="F441" s="57" t="s">
        <v>17</v>
      </c>
      <c r="G441" s="57">
        <v>0.8</v>
      </c>
      <c r="H441" s="58" t="s">
        <v>18</v>
      </c>
      <c r="I441" s="57">
        <f>G441*E441</f>
        <v>2.96</v>
      </c>
      <c r="J441" s="136"/>
      <c r="K441" s="133"/>
      <c r="L441" s="100"/>
      <c r="M441" s="100"/>
      <c r="N441" s="100">
        <f t="shared" si="76"/>
        <v>0</v>
      </c>
      <c r="O441" s="132"/>
    </row>
    <row r="442" spans="1:15" s="120" customFormat="1" ht="13.05" hidden="1" customHeight="1" outlineLevel="1" x14ac:dyDescent="0.3">
      <c r="A442" s="17" t="str">
        <f>IF(K442="","",MAX(A$5:A441)+1)</f>
        <v/>
      </c>
      <c r="B442" s="169"/>
      <c r="C442" s="137" t="s">
        <v>64</v>
      </c>
      <c r="E442" s="57">
        <f>0.5*4</f>
        <v>2</v>
      </c>
      <c r="F442" s="57" t="s">
        <v>17</v>
      </c>
      <c r="G442" s="57">
        <v>0.7</v>
      </c>
      <c r="H442" s="58" t="s">
        <v>18</v>
      </c>
      <c r="I442" s="57">
        <f t="shared" ref="I442:I450" si="77">G442*E442</f>
        <v>1.4</v>
      </c>
      <c r="J442" s="136"/>
      <c r="K442" s="133"/>
      <c r="L442" s="100"/>
      <c r="M442" s="100"/>
      <c r="N442" s="100">
        <f t="shared" si="76"/>
        <v>0</v>
      </c>
      <c r="O442" s="132"/>
    </row>
    <row r="443" spans="1:15" s="120" customFormat="1" ht="13.05" hidden="1" customHeight="1" outlineLevel="1" x14ac:dyDescent="0.3">
      <c r="A443" s="17" t="str">
        <f>IF(K443="","",MAX(A$5:A442)+1)</f>
        <v/>
      </c>
      <c r="B443" s="169"/>
      <c r="C443" s="137" t="s">
        <v>65</v>
      </c>
      <c r="E443" s="57">
        <f>1.15*2+0.7*2</f>
        <v>3.6999999999999997</v>
      </c>
      <c r="F443" s="57" t="s">
        <v>17</v>
      </c>
      <c r="G443" s="57">
        <v>2.4</v>
      </c>
      <c r="H443" s="58" t="s">
        <v>18</v>
      </c>
      <c r="I443" s="57">
        <f t="shared" si="77"/>
        <v>8.879999999999999</v>
      </c>
      <c r="J443" s="136"/>
      <c r="K443" s="133"/>
      <c r="L443" s="100"/>
      <c r="M443" s="100"/>
      <c r="N443" s="100">
        <f t="shared" si="76"/>
        <v>0</v>
      </c>
      <c r="O443" s="132"/>
    </row>
    <row r="444" spans="1:15" s="120" customFormat="1" ht="13.05" hidden="1" customHeight="1" outlineLevel="1" x14ac:dyDescent="0.3">
      <c r="A444" s="17" t="str">
        <f>IF(K444="","",MAX(A$5:A443)+1)</f>
        <v/>
      </c>
      <c r="B444" s="169"/>
      <c r="C444" s="137" t="s">
        <v>66</v>
      </c>
      <c r="E444" s="57">
        <f t="shared" ref="E444:E447" si="78">1.15*2+0.7*2</f>
        <v>3.6999999999999997</v>
      </c>
      <c r="F444" s="57" t="s">
        <v>17</v>
      </c>
      <c r="G444" s="57">
        <v>2.4</v>
      </c>
      <c r="H444" s="58" t="s">
        <v>18</v>
      </c>
      <c r="I444" s="57">
        <f t="shared" si="77"/>
        <v>8.879999999999999</v>
      </c>
      <c r="J444" s="136"/>
      <c r="K444" s="133"/>
      <c r="L444" s="100"/>
      <c r="M444" s="100"/>
      <c r="N444" s="100"/>
      <c r="O444" s="132"/>
    </row>
    <row r="445" spans="1:15" s="120" customFormat="1" ht="13.05" hidden="1" customHeight="1" outlineLevel="1" x14ac:dyDescent="0.3">
      <c r="A445" s="17" t="str">
        <f>IF(K445="","",MAX(A$5:A444)+1)</f>
        <v/>
      </c>
      <c r="B445" s="169"/>
      <c r="C445" s="137" t="s">
        <v>67</v>
      </c>
      <c r="E445" s="57">
        <f t="shared" si="78"/>
        <v>3.6999999999999997</v>
      </c>
      <c r="F445" s="57" t="s">
        <v>17</v>
      </c>
      <c r="G445" s="57">
        <v>2.4</v>
      </c>
      <c r="H445" s="58" t="s">
        <v>18</v>
      </c>
      <c r="I445" s="57">
        <f t="shared" si="77"/>
        <v>8.879999999999999</v>
      </c>
      <c r="J445" s="136"/>
      <c r="K445" s="133"/>
      <c r="L445" s="100"/>
      <c r="M445" s="100"/>
      <c r="N445" s="100"/>
      <c r="O445" s="132"/>
    </row>
    <row r="446" spans="1:15" s="120" customFormat="1" ht="13.05" hidden="1" customHeight="1" outlineLevel="1" x14ac:dyDescent="0.3">
      <c r="A446" s="17" t="str">
        <f>IF(K446="","",MAX(A$5:A445)+1)</f>
        <v/>
      </c>
      <c r="B446" s="169"/>
      <c r="C446" s="137" t="s">
        <v>68</v>
      </c>
      <c r="E446" s="57">
        <f t="shared" si="78"/>
        <v>3.6999999999999997</v>
      </c>
      <c r="F446" s="57" t="s">
        <v>17</v>
      </c>
      <c r="G446" s="57">
        <v>2.4</v>
      </c>
      <c r="H446" s="58" t="s">
        <v>18</v>
      </c>
      <c r="I446" s="57">
        <f t="shared" si="77"/>
        <v>8.879999999999999</v>
      </c>
      <c r="J446" s="136"/>
      <c r="K446" s="133"/>
      <c r="L446" s="100"/>
      <c r="M446" s="100"/>
      <c r="N446" s="100"/>
      <c r="O446" s="132"/>
    </row>
    <row r="447" spans="1:15" s="120" customFormat="1" ht="13.05" hidden="1" customHeight="1" outlineLevel="1" x14ac:dyDescent="0.3">
      <c r="A447" s="17" t="str">
        <f>IF(K447="","",MAX(A$5:A446)+1)</f>
        <v/>
      </c>
      <c r="B447" s="169"/>
      <c r="C447" s="137" t="s">
        <v>71</v>
      </c>
      <c r="E447" s="57">
        <f t="shared" si="78"/>
        <v>3.6999999999999997</v>
      </c>
      <c r="F447" s="57" t="s">
        <v>17</v>
      </c>
      <c r="G447" s="57">
        <v>1.5</v>
      </c>
      <c r="H447" s="58" t="s">
        <v>18</v>
      </c>
      <c r="I447" s="57">
        <f t="shared" si="77"/>
        <v>5.55</v>
      </c>
      <c r="J447" s="136"/>
      <c r="K447" s="133"/>
      <c r="L447" s="100"/>
      <c r="M447" s="100"/>
      <c r="N447" s="100"/>
      <c r="O447" s="132"/>
    </row>
    <row r="448" spans="1:15" s="120" customFormat="1" ht="13.05" hidden="1" customHeight="1" outlineLevel="1" x14ac:dyDescent="0.3">
      <c r="A448" s="17" t="str">
        <f>IF(K448="","",MAX(A$5:A447)+1)</f>
        <v/>
      </c>
      <c r="B448" s="169"/>
      <c r="C448" s="137" t="s">
        <v>72</v>
      </c>
      <c r="E448" s="57">
        <f>1*4</f>
        <v>4</v>
      </c>
      <c r="F448" s="57" t="s">
        <v>17</v>
      </c>
      <c r="G448" s="57">
        <v>2</v>
      </c>
      <c r="H448" s="58" t="s">
        <v>18</v>
      </c>
      <c r="I448" s="57">
        <f t="shared" si="77"/>
        <v>8</v>
      </c>
      <c r="J448" s="136"/>
      <c r="K448" s="133"/>
      <c r="L448" s="100"/>
      <c r="M448" s="100"/>
      <c r="N448" s="100"/>
      <c r="O448" s="132"/>
    </row>
    <row r="449" spans="1:15" s="120" customFormat="1" ht="13.05" hidden="1" customHeight="1" outlineLevel="1" x14ac:dyDescent="0.3">
      <c r="A449" s="17" t="str">
        <f>IF(K449="","",MAX(A$5:A448)+1)</f>
        <v/>
      </c>
      <c r="B449" s="169"/>
      <c r="C449" s="137" t="s">
        <v>73</v>
      </c>
      <c r="E449" s="57">
        <f>1.15*2+0.7*2</f>
        <v>3.6999999999999997</v>
      </c>
      <c r="F449" s="57" t="s">
        <v>17</v>
      </c>
      <c r="G449" s="57">
        <v>2.7</v>
      </c>
      <c r="H449" s="58" t="s">
        <v>18</v>
      </c>
      <c r="I449" s="57">
        <f t="shared" si="77"/>
        <v>9.99</v>
      </c>
      <c r="J449" s="136"/>
      <c r="K449" s="133"/>
      <c r="L449" s="100"/>
      <c r="M449" s="100"/>
      <c r="N449" s="100"/>
      <c r="O449" s="132"/>
    </row>
    <row r="450" spans="1:15" s="120" customFormat="1" ht="13.05" hidden="1" customHeight="1" outlineLevel="1" x14ac:dyDescent="0.3">
      <c r="A450" s="17" t="str">
        <f>IF(K450="","",MAX(A$5:A449)+1)</f>
        <v/>
      </c>
      <c r="B450" s="169"/>
      <c r="C450" s="137" t="s">
        <v>74</v>
      </c>
      <c r="E450" s="57">
        <f>2.45*2+0.7*2</f>
        <v>6.3000000000000007</v>
      </c>
      <c r="F450" s="57" t="s">
        <v>17</v>
      </c>
      <c r="G450" s="57">
        <v>3.7</v>
      </c>
      <c r="H450" s="58" t="s">
        <v>18</v>
      </c>
      <c r="I450" s="57">
        <f t="shared" si="77"/>
        <v>23.310000000000002</v>
      </c>
      <c r="J450" s="136"/>
      <c r="K450" s="133"/>
      <c r="L450" s="100"/>
      <c r="M450" s="100"/>
      <c r="N450" s="100"/>
      <c r="O450" s="132"/>
    </row>
    <row r="451" spans="1:15" s="120" customFormat="1" ht="13.05" hidden="1" customHeight="1" outlineLevel="1" x14ac:dyDescent="0.3">
      <c r="A451" s="17" t="str">
        <f>IF(K451="","",MAX(A$5:A450)+1)</f>
        <v/>
      </c>
      <c r="B451" s="169"/>
      <c r="C451" s="137" t="s">
        <v>75</v>
      </c>
      <c r="E451" s="57">
        <f>0.55*4</f>
        <v>2.2000000000000002</v>
      </c>
      <c r="F451" s="57" t="s">
        <v>17</v>
      </c>
      <c r="G451" s="57">
        <v>1.85</v>
      </c>
      <c r="H451" s="58" t="s">
        <v>18</v>
      </c>
      <c r="I451" s="57">
        <f>G451*E451</f>
        <v>4.07</v>
      </c>
      <c r="J451" s="136"/>
      <c r="K451" s="133"/>
      <c r="L451" s="100"/>
      <c r="M451" s="100"/>
      <c r="N451" s="100"/>
      <c r="O451" s="132"/>
    </row>
    <row r="452" spans="1:15" s="101" customFormat="1" ht="13.05" hidden="1" customHeight="1" outlineLevel="1" x14ac:dyDescent="0.3">
      <c r="A452" s="17" t="str">
        <f>IF(K452="","",MAX(A$5:A451)+1)</f>
        <v/>
      </c>
      <c r="B452" s="169"/>
      <c r="C452" s="137" t="s">
        <v>108</v>
      </c>
      <c r="D452" s="134"/>
      <c r="E452" s="59">
        <f>3.6*2+0.8*2</f>
        <v>8.8000000000000007</v>
      </c>
      <c r="F452" s="59" t="s">
        <v>17</v>
      </c>
      <c r="G452" s="59">
        <v>3.8</v>
      </c>
      <c r="H452" s="59" t="s">
        <v>18</v>
      </c>
      <c r="I452" s="57">
        <f t="shared" ref="I452:I453" si="79">G452*E452</f>
        <v>33.44</v>
      </c>
      <c r="K452" s="98"/>
      <c r="L452" s="100"/>
      <c r="M452" s="100"/>
      <c r="N452" s="100"/>
      <c r="O452" s="141"/>
    </row>
    <row r="453" spans="1:15" s="101" customFormat="1" ht="13.05" hidden="1" customHeight="1" outlineLevel="1" x14ac:dyDescent="0.3">
      <c r="A453" s="17" t="str">
        <f>IF(K453="","",MAX(A$5:A452)+1)</f>
        <v/>
      </c>
      <c r="B453" s="169"/>
      <c r="C453" s="137" t="s">
        <v>109</v>
      </c>
      <c r="D453" s="134"/>
      <c r="E453" s="59">
        <f>2.25*2+0.7*2</f>
        <v>5.9</v>
      </c>
      <c r="F453" s="59" t="s">
        <v>17</v>
      </c>
      <c r="G453" s="59">
        <v>3.8</v>
      </c>
      <c r="H453" s="59" t="s">
        <v>18</v>
      </c>
      <c r="I453" s="57">
        <f t="shared" si="79"/>
        <v>22.42</v>
      </c>
      <c r="K453" s="98"/>
      <c r="L453" s="100"/>
      <c r="M453" s="100"/>
      <c r="N453" s="100"/>
      <c r="O453" s="141"/>
    </row>
    <row r="454" spans="1:15" s="120" customFormat="1" ht="13.05" hidden="1" customHeight="1" outlineLevel="1" x14ac:dyDescent="0.3">
      <c r="A454" s="17" t="str">
        <f>IF(K454="","",MAX(A$5:A453)+1)</f>
        <v/>
      </c>
      <c r="B454" s="169"/>
      <c r="E454" s="57"/>
      <c r="F454" s="57"/>
      <c r="G454" s="57"/>
      <c r="H454" s="58"/>
      <c r="I454" s="126">
        <f>SUM(I441:I453)</f>
        <v>146.65999999999997</v>
      </c>
      <c r="J454" s="136"/>
      <c r="K454" s="133"/>
      <c r="L454" s="100"/>
      <c r="M454" s="100"/>
      <c r="N454" s="100"/>
      <c r="O454" s="132"/>
    </row>
    <row r="455" spans="1:15" s="27" customFormat="1" ht="15" customHeight="1" x14ac:dyDescent="0.3">
      <c r="A455" s="17" t="str">
        <f>IF(K455="","",MAX(A$5:A454)+1)</f>
        <v/>
      </c>
      <c r="B455" s="16"/>
      <c r="D455" s="26"/>
      <c r="E455" s="26"/>
      <c r="F455" s="26"/>
      <c r="G455" s="30"/>
      <c r="H455" s="26"/>
      <c r="I455" s="26"/>
      <c r="J455" s="51"/>
      <c r="K455" s="88"/>
      <c r="L455" s="18"/>
      <c r="M455" s="18"/>
      <c r="N455" s="18"/>
      <c r="O455" s="4"/>
    </row>
    <row r="456" spans="1:15" s="27" customFormat="1" ht="15" customHeight="1" x14ac:dyDescent="0.3">
      <c r="A456" s="17" t="str">
        <f>IF(K456="","",MAX(A$5:A455)+1)</f>
        <v/>
      </c>
      <c r="B456" s="16" t="s">
        <v>230</v>
      </c>
      <c r="C456" s="25" t="s">
        <v>227</v>
      </c>
      <c r="D456" s="26"/>
      <c r="E456" s="26"/>
      <c r="F456" s="26"/>
      <c r="G456" s="26"/>
      <c r="H456" s="26"/>
      <c r="I456" s="26"/>
      <c r="J456" s="51"/>
      <c r="K456" s="88"/>
      <c r="L456" s="18"/>
      <c r="M456" s="18"/>
      <c r="N456" s="18"/>
      <c r="O456" s="4"/>
    </row>
    <row r="457" spans="1:15" s="27" customFormat="1" ht="15" customHeight="1" x14ac:dyDescent="0.3">
      <c r="A457" s="17" t="str">
        <f>IF(K457="","",MAX(A$5:A456)+1)</f>
        <v/>
      </c>
      <c r="B457" s="16"/>
      <c r="C457" s="83" t="s">
        <v>138</v>
      </c>
      <c r="D457" s="43"/>
      <c r="E457" s="43"/>
      <c r="F457" s="43"/>
      <c r="G457" s="43"/>
      <c r="H457" s="43"/>
      <c r="I457" s="114"/>
      <c r="J457" s="81"/>
      <c r="K457" s="88"/>
      <c r="L457" s="18"/>
      <c r="M457" s="18"/>
      <c r="N457" s="18">
        <f t="shared" ref="N457:N467" si="80">+M457*L457</f>
        <v>0</v>
      </c>
      <c r="O457" s="4"/>
    </row>
    <row r="458" spans="1:15" s="27" customFormat="1" ht="15" customHeight="1" x14ac:dyDescent="0.3">
      <c r="A458" s="17">
        <f>IF(K458="","",MAX(A$5:A457)+1)</f>
        <v>168</v>
      </c>
      <c r="B458" s="16"/>
      <c r="C458" s="96" t="s">
        <v>10</v>
      </c>
      <c r="D458" s="118"/>
      <c r="E458" s="118"/>
      <c r="F458" s="118"/>
      <c r="G458" s="118"/>
      <c r="H458" s="118"/>
      <c r="I458" s="80"/>
      <c r="J458" s="52"/>
      <c r="K458" s="88" t="s">
        <v>15</v>
      </c>
      <c r="L458" s="18">
        <v>3</v>
      </c>
      <c r="M458" s="18"/>
      <c r="N458" s="18">
        <f>+M458*L458</f>
        <v>0</v>
      </c>
      <c r="O458" s="37"/>
    </row>
    <row r="459" spans="1:15" s="27" customFormat="1" ht="15" customHeight="1" x14ac:dyDescent="0.3">
      <c r="A459" s="17">
        <f>IF(K459="","",MAX(A$5:A458)+1)</f>
        <v>169</v>
      </c>
      <c r="B459" s="16"/>
      <c r="C459" s="96" t="s">
        <v>16</v>
      </c>
      <c r="D459" s="118"/>
      <c r="E459" s="118"/>
      <c r="F459" s="118"/>
      <c r="G459" s="118"/>
      <c r="H459" s="118"/>
      <c r="I459" s="80"/>
      <c r="J459" s="52"/>
      <c r="K459" s="88" t="s">
        <v>8</v>
      </c>
      <c r="L459" s="18">
        <f>17*3</f>
        <v>51</v>
      </c>
      <c r="M459" s="18"/>
      <c r="N459" s="18">
        <f t="shared" si="80"/>
        <v>0</v>
      </c>
      <c r="O459" s="37"/>
    </row>
    <row r="460" spans="1:15" s="27" customFormat="1" ht="15" customHeight="1" x14ac:dyDescent="0.3">
      <c r="A460" s="17">
        <f>IF(K460="","",MAX(A$5:A459)+1)</f>
        <v>170</v>
      </c>
      <c r="B460" s="16"/>
      <c r="C460" s="96" t="s">
        <v>11</v>
      </c>
      <c r="D460" s="39"/>
      <c r="E460" s="39"/>
      <c r="F460" s="39"/>
      <c r="G460" s="118"/>
      <c r="H460" s="118"/>
      <c r="I460" s="80"/>
      <c r="J460" s="52"/>
      <c r="K460" s="88" t="s">
        <v>15</v>
      </c>
      <c r="L460" s="18">
        <v>3</v>
      </c>
      <c r="M460" s="18"/>
      <c r="N460" s="18">
        <f>+M460*L460</f>
        <v>0</v>
      </c>
      <c r="O460" s="37"/>
    </row>
    <row r="461" spans="1:15" s="27" customFormat="1" ht="15" customHeight="1" x14ac:dyDescent="0.3">
      <c r="A461" s="17" t="str">
        <f>IF(K461="","",MAX(A$5:A460)+1)</f>
        <v/>
      </c>
      <c r="B461" s="16"/>
      <c r="D461" s="26"/>
      <c r="E461" s="26"/>
      <c r="F461" s="26"/>
      <c r="G461" s="30"/>
      <c r="H461" s="26"/>
      <c r="I461" s="26"/>
      <c r="J461" s="51"/>
      <c r="K461" s="88"/>
      <c r="L461" s="18"/>
      <c r="M461" s="18"/>
      <c r="N461" s="18"/>
      <c r="O461" s="4"/>
    </row>
    <row r="462" spans="1:15" s="27" customFormat="1" ht="15" customHeight="1" x14ac:dyDescent="0.3">
      <c r="A462" s="17" t="str">
        <f>IF(K462="","",MAX(A$5:A461)+1)</f>
        <v/>
      </c>
      <c r="B462" s="16" t="s">
        <v>231</v>
      </c>
      <c r="C462" s="25" t="s">
        <v>226</v>
      </c>
      <c r="D462" s="26"/>
      <c r="E462" s="26"/>
      <c r="F462" s="26"/>
      <c r="G462" s="26"/>
      <c r="H462" s="26"/>
      <c r="I462" s="26"/>
      <c r="J462" s="51"/>
      <c r="K462" s="88"/>
      <c r="L462" s="18"/>
      <c r="M462" s="18"/>
      <c r="N462" s="18"/>
      <c r="O462" s="4"/>
    </row>
    <row r="463" spans="1:15" s="27" customFormat="1" ht="15" customHeight="1" x14ac:dyDescent="0.3">
      <c r="A463" s="17" t="str">
        <f>IF(K463="","",MAX(A$5:A462)+1)</f>
        <v/>
      </c>
      <c r="B463" s="16"/>
      <c r="C463" s="27" t="s">
        <v>202</v>
      </c>
      <c r="D463" s="119"/>
      <c r="E463" s="119"/>
      <c r="F463" s="119"/>
      <c r="G463" s="119"/>
      <c r="H463" s="119"/>
      <c r="I463" s="26"/>
      <c r="J463" s="51"/>
      <c r="K463" s="88"/>
      <c r="L463" s="18"/>
      <c r="M463" s="18"/>
      <c r="N463" s="18">
        <f t="shared" si="80"/>
        <v>0</v>
      </c>
      <c r="O463" s="4"/>
    </row>
    <row r="464" spans="1:15" s="27" customFormat="1" ht="15" customHeight="1" x14ac:dyDescent="0.3">
      <c r="A464" s="17">
        <f>IF(K464="","",MAX(A$5:A463)+1)</f>
        <v>171</v>
      </c>
      <c r="B464" s="16"/>
      <c r="C464" s="96" t="s">
        <v>10</v>
      </c>
      <c r="D464" s="118"/>
      <c r="E464" s="118"/>
      <c r="F464" s="118"/>
      <c r="G464" s="118"/>
      <c r="H464" s="118"/>
      <c r="I464" s="80"/>
      <c r="J464" s="52"/>
      <c r="K464" s="88" t="s">
        <v>15</v>
      </c>
      <c r="L464" s="18">
        <v>2</v>
      </c>
      <c r="M464" s="18"/>
      <c r="N464" s="18">
        <f t="shared" si="80"/>
        <v>0</v>
      </c>
      <c r="O464" s="37"/>
    </row>
    <row r="465" spans="1:15" s="27" customFormat="1" ht="15" customHeight="1" x14ac:dyDescent="0.3">
      <c r="A465" s="17">
        <f>IF(K465="","",MAX(A$5:A464)+1)</f>
        <v>172</v>
      </c>
      <c r="B465" s="16"/>
      <c r="C465" s="96" t="s">
        <v>16</v>
      </c>
      <c r="D465" s="118"/>
      <c r="E465" s="118"/>
      <c r="F465" s="118"/>
      <c r="G465" s="118"/>
      <c r="H465" s="118"/>
      <c r="I465" s="80"/>
      <c r="J465" s="52"/>
      <c r="K465" s="88" t="s">
        <v>8</v>
      </c>
      <c r="L465" s="18">
        <f>17*2</f>
        <v>34</v>
      </c>
      <c r="M465" s="18"/>
      <c r="N465" s="18">
        <f t="shared" si="80"/>
        <v>0</v>
      </c>
      <c r="O465" s="37"/>
    </row>
    <row r="466" spans="1:15" s="27" customFormat="1" ht="15" customHeight="1" x14ac:dyDescent="0.3">
      <c r="A466" s="17">
        <f>IF(K466="","",MAX(A$5:A465)+1)</f>
        <v>173</v>
      </c>
      <c r="B466" s="16"/>
      <c r="C466" s="96" t="s">
        <v>11</v>
      </c>
      <c r="D466" s="39"/>
      <c r="E466" s="39"/>
      <c r="F466" s="39"/>
      <c r="G466" s="118"/>
      <c r="H466" s="118"/>
      <c r="I466" s="80"/>
      <c r="J466" s="52"/>
      <c r="K466" s="88" t="s">
        <v>15</v>
      </c>
      <c r="L466" s="18">
        <v>2</v>
      </c>
      <c r="M466" s="18"/>
      <c r="N466" s="18">
        <f t="shared" si="80"/>
        <v>0</v>
      </c>
      <c r="O466" s="37"/>
    </row>
    <row r="467" spans="1:15" s="27" customFormat="1" ht="15" customHeight="1" x14ac:dyDescent="0.3">
      <c r="A467" s="17" t="str">
        <f>IF(K467="","",MAX(A$5:A466)+1)</f>
        <v/>
      </c>
      <c r="B467" s="16"/>
      <c r="C467" s="85"/>
      <c r="G467" s="80"/>
      <c r="H467" s="80"/>
      <c r="I467" s="80"/>
      <c r="J467" s="52"/>
      <c r="K467" s="88"/>
      <c r="L467" s="18"/>
      <c r="M467" s="18"/>
      <c r="N467" s="18">
        <f t="shared" si="80"/>
        <v>0</v>
      </c>
      <c r="O467" s="37"/>
    </row>
    <row r="468" spans="1:15" s="27" customFormat="1" ht="15" customHeight="1" x14ac:dyDescent="0.3">
      <c r="A468" s="17" t="str">
        <f>IF(K468="","",MAX(A$5:A467)+1)</f>
        <v/>
      </c>
      <c r="B468" s="16" t="s">
        <v>232</v>
      </c>
      <c r="C468" s="25" t="s">
        <v>216</v>
      </c>
      <c r="D468" s="26"/>
      <c r="E468" s="26"/>
      <c r="F468" s="26"/>
      <c r="G468" s="26"/>
      <c r="H468" s="26"/>
      <c r="I468" s="26"/>
      <c r="J468" s="51"/>
      <c r="K468" s="88"/>
      <c r="L468" s="18"/>
      <c r="M468" s="18"/>
      <c r="N468" s="18"/>
      <c r="O468" s="79"/>
    </row>
    <row r="469" spans="1:15" s="27" customFormat="1" ht="15" customHeight="1" x14ac:dyDescent="0.3">
      <c r="A469" s="17" t="str">
        <f>IF(K469="","",MAX(A$5:A468)+1)</f>
        <v/>
      </c>
      <c r="B469" s="16"/>
      <c r="C469" s="73" t="s">
        <v>107</v>
      </c>
      <c r="D469" s="26"/>
      <c r="E469" s="26"/>
      <c r="F469" s="26"/>
      <c r="G469" s="26"/>
      <c r="H469" s="26"/>
      <c r="I469" s="26"/>
      <c r="J469" s="51"/>
      <c r="K469" s="88"/>
      <c r="L469" s="18"/>
      <c r="M469" s="18"/>
      <c r="N469" s="18"/>
      <c r="O469" s="79"/>
    </row>
    <row r="470" spans="1:15" s="27" customFormat="1" ht="15" customHeight="1" x14ac:dyDescent="0.3">
      <c r="A470" s="17">
        <f>IF(K470="","",MAX(A$5:A469)+1)</f>
        <v>174</v>
      </c>
      <c r="B470" s="16"/>
      <c r="C470" s="38" t="s">
        <v>95</v>
      </c>
      <c r="D470" s="26"/>
      <c r="E470" s="26"/>
      <c r="F470" s="26"/>
      <c r="G470" s="120"/>
      <c r="H470" s="121" t="s">
        <v>80</v>
      </c>
      <c r="I470" s="59">
        <v>15</v>
      </c>
      <c r="J470" s="122" t="s">
        <v>25</v>
      </c>
      <c r="K470" s="88" t="s">
        <v>15</v>
      </c>
      <c r="L470" s="18">
        <v>1</v>
      </c>
      <c r="M470" s="18"/>
      <c r="N470" s="18">
        <f>+M470*L470</f>
        <v>0</v>
      </c>
      <c r="O470" s="79"/>
    </row>
    <row r="471" spans="1:15" s="27" customFormat="1" ht="15" customHeight="1" x14ac:dyDescent="0.3">
      <c r="A471" s="17">
        <f>IF(K471="","",MAX(A$5:A470)+1)</f>
        <v>175</v>
      </c>
      <c r="B471" s="16"/>
      <c r="C471" s="38" t="s">
        <v>93</v>
      </c>
      <c r="D471" s="26"/>
      <c r="E471" s="26"/>
      <c r="F471" s="26"/>
      <c r="G471" s="26"/>
      <c r="H471" s="26"/>
      <c r="I471" s="26"/>
      <c r="J471" s="51"/>
      <c r="K471" s="88" t="s">
        <v>15</v>
      </c>
      <c r="L471" s="18">
        <v>1</v>
      </c>
      <c r="M471" s="18"/>
      <c r="N471" s="18">
        <f>+M471*L471</f>
        <v>0</v>
      </c>
      <c r="O471" s="79"/>
    </row>
    <row r="472" spans="1:15" s="27" customFormat="1" ht="15" customHeight="1" x14ac:dyDescent="0.3">
      <c r="A472" s="17" t="str">
        <f>IF(K472="","",MAX(A$5:A471)+1)</f>
        <v/>
      </c>
      <c r="B472" s="16"/>
      <c r="C472" s="73" t="s">
        <v>139</v>
      </c>
      <c r="D472" s="26"/>
      <c r="E472" s="26"/>
      <c r="F472" s="26"/>
      <c r="G472" s="26"/>
      <c r="H472" s="26"/>
      <c r="I472" s="26"/>
      <c r="J472" s="51"/>
      <c r="K472" s="88"/>
      <c r="L472" s="18"/>
      <c r="M472" s="18"/>
      <c r="N472" s="18"/>
      <c r="O472" s="79"/>
    </row>
    <row r="473" spans="1:15" s="27" customFormat="1" ht="15" customHeight="1" x14ac:dyDescent="0.3">
      <c r="A473" s="17">
        <f>IF(K473="","",MAX(A$5:A472)+1)</f>
        <v>176</v>
      </c>
      <c r="B473" s="16"/>
      <c r="C473" s="38" t="s">
        <v>95</v>
      </c>
      <c r="D473" s="26"/>
      <c r="E473" s="26"/>
      <c r="F473" s="26"/>
      <c r="G473" s="120"/>
      <c r="H473" s="121" t="s">
        <v>80</v>
      </c>
      <c r="I473" s="59">
        <v>13</v>
      </c>
      <c r="J473" s="122" t="s">
        <v>25</v>
      </c>
      <c r="K473" s="88" t="s">
        <v>15</v>
      </c>
      <c r="L473" s="18">
        <v>1</v>
      </c>
      <c r="M473" s="18"/>
      <c r="N473" s="18">
        <f>+M473*L473</f>
        <v>0</v>
      </c>
      <c r="O473" s="79"/>
    </row>
    <row r="474" spans="1:15" s="27" customFormat="1" ht="15" customHeight="1" x14ac:dyDescent="0.3">
      <c r="A474" s="17">
        <f>IF(K474="","",MAX(A$5:A473)+1)</f>
        <v>177</v>
      </c>
      <c r="B474" s="16"/>
      <c r="C474" s="38" t="s">
        <v>93</v>
      </c>
      <c r="D474" s="26"/>
      <c r="E474" s="26"/>
      <c r="F474" s="26"/>
      <c r="G474" s="26"/>
      <c r="H474" s="26"/>
      <c r="I474" s="26"/>
      <c r="J474" s="51"/>
      <c r="K474" s="88" t="s">
        <v>15</v>
      </c>
      <c r="L474" s="18">
        <v>1</v>
      </c>
      <c r="M474" s="18"/>
      <c r="N474" s="18">
        <f>+M474*L474</f>
        <v>0</v>
      </c>
      <c r="O474" s="79"/>
    </row>
    <row r="475" spans="1:15" s="27" customFormat="1" ht="15" customHeight="1" x14ac:dyDescent="0.3">
      <c r="A475" s="17" t="str">
        <f>IF(K475="","",MAX(A$5:A474)+1)</f>
        <v/>
      </c>
      <c r="B475" s="16"/>
      <c r="C475" s="117"/>
      <c r="D475" s="39"/>
      <c r="E475" s="39"/>
      <c r="F475" s="39"/>
      <c r="G475" s="118"/>
      <c r="H475" s="118"/>
      <c r="I475" s="80"/>
      <c r="J475" s="52"/>
      <c r="K475" s="88"/>
      <c r="L475" s="18"/>
      <c r="M475" s="18"/>
      <c r="N475" s="18">
        <f>+M475*L475</f>
        <v>0</v>
      </c>
      <c r="O475" s="4"/>
    </row>
    <row r="476" spans="1:15" s="27" customFormat="1" ht="15" customHeight="1" x14ac:dyDescent="0.3">
      <c r="A476" s="17" t="str">
        <f>IF(K476="","",MAX(A$5:A475)+1)</f>
        <v/>
      </c>
      <c r="B476" s="16" t="s">
        <v>233</v>
      </c>
      <c r="C476" s="25" t="s">
        <v>242</v>
      </c>
      <c r="D476" s="26"/>
      <c r="E476" s="26"/>
      <c r="F476" s="26"/>
      <c r="G476" s="26"/>
      <c r="H476" s="26"/>
      <c r="I476" s="26"/>
      <c r="J476" s="51"/>
      <c r="K476" s="88"/>
      <c r="L476" s="18"/>
      <c r="M476" s="18"/>
      <c r="N476" s="18"/>
      <c r="O476" s="4"/>
    </row>
    <row r="477" spans="1:15" s="27" customFormat="1" ht="15" customHeight="1" x14ac:dyDescent="0.3">
      <c r="A477" s="17">
        <f>IF(K477="","",MAX(A$5:A476)+1)</f>
        <v>178</v>
      </c>
      <c r="B477" s="16"/>
      <c r="C477" s="96" t="s">
        <v>10</v>
      </c>
      <c r="D477" s="80"/>
      <c r="E477" s="80"/>
      <c r="F477" s="80"/>
      <c r="G477" s="120"/>
      <c r="H477" s="121" t="s">
        <v>80</v>
      </c>
      <c r="I477" s="59">
        <f>53*3+7+8</f>
        <v>174</v>
      </c>
      <c r="J477" s="122" t="s">
        <v>25</v>
      </c>
      <c r="K477" s="88" t="s">
        <v>15</v>
      </c>
      <c r="L477" s="18">
        <v>1</v>
      </c>
      <c r="M477" s="18"/>
      <c r="N477" s="18">
        <f>+M477*L477</f>
        <v>0</v>
      </c>
      <c r="O477" s="4"/>
    </row>
    <row r="478" spans="1:15" s="27" customFormat="1" ht="15" customHeight="1" x14ac:dyDescent="0.3">
      <c r="A478" s="17">
        <f>IF(K478="","",MAX(A$5:A477)+1)</f>
        <v>179</v>
      </c>
      <c r="B478" s="16"/>
      <c r="C478" s="96" t="s">
        <v>16</v>
      </c>
      <c r="D478" s="80"/>
      <c r="E478" s="80"/>
      <c r="F478" s="80"/>
      <c r="G478" s="80"/>
      <c r="H478" s="80"/>
      <c r="I478" s="80"/>
      <c r="J478" s="52"/>
      <c r="K478" s="88" t="s">
        <v>8</v>
      </c>
      <c r="L478" s="18">
        <v>17</v>
      </c>
      <c r="M478" s="18"/>
      <c r="N478" s="18">
        <f t="shared" ref="N478" si="81">+M478*L478</f>
        <v>0</v>
      </c>
      <c r="O478" s="4"/>
    </row>
    <row r="479" spans="1:15" s="27" customFormat="1" ht="15" customHeight="1" x14ac:dyDescent="0.3">
      <c r="A479" s="17">
        <f>IF(K479="","",MAX(A$5:A478)+1)</f>
        <v>180</v>
      </c>
      <c r="B479" s="16"/>
      <c r="C479" s="96" t="s">
        <v>11</v>
      </c>
      <c r="D479" s="43"/>
      <c r="E479" s="43"/>
      <c r="F479" s="43"/>
      <c r="G479" s="80"/>
      <c r="H479" s="80"/>
      <c r="I479" s="80"/>
      <c r="J479" s="52"/>
      <c r="K479" s="88" t="s">
        <v>15</v>
      </c>
      <c r="L479" s="18">
        <v>1</v>
      </c>
      <c r="M479" s="18"/>
      <c r="N479" s="18">
        <f>+M479*L479</f>
        <v>0</v>
      </c>
      <c r="O479" s="4"/>
    </row>
    <row r="480" spans="1:15" s="27" customFormat="1" ht="15" customHeight="1" x14ac:dyDescent="0.3">
      <c r="A480" s="17" t="str">
        <f>IF(K480="","",MAX(A$5:A479)+1)</f>
        <v/>
      </c>
      <c r="B480" s="16"/>
      <c r="C480" s="96"/>
      <c r="D480" s="43"/>
      <c r="E480" s="43"/>
      <c r="F480" s="43"/>
      <c r="G480" s="80"/>
      <c r="H480" s="80"/>
      <c r="I480" s="80"/>
      <c r="J480" s="52"/>
      <c r="K480" s="88"/>
      <c r="L480" s="18"/>
      <c r="M480" s="18"/>
      <c r="N480" s="18"/>
      <c r="O480" s="4"/>
    </row>
    <row r="481" spans="1:15" s="27" customFormat="1" ht="15" customHeight="1" collapsed="1" x14ac:dyDescent="0.3">
      <c r="A481" s="17" t="str">
        <f>IF(K481="","",MAX(A$5:A480)+1)</f>
        <v/>
      </c>
      <c r="B481" s="16" t="s">
        <v>234</v>
      </c>
      <c r="C481" s="25" t="s">
        <v>21</v>
      </c>
      <c r="D481" s="26"/>
      <c r="E481" s="26"/>
      <c r="F481" s="26"/>
      <c r="G481" s="26"/>
      <c r="H481" s="26"/>
      <c r="I481" s="26"/>
      <c r="J481" s="51"/>
      <c r="K481" s="88"/>
      <c r="L481" s="18"/>
      <c r="M481" s="18"/>
      <c r="N481" s="18">
        <f t="shared" ref="N481:N513" si="82">+M481*L481</f>
        <v>0</v>
      </c>
      <c r="O481" s="4"/>
    </row>
    <row r="482" spans="1:15" s="27" customFormat="1" ht="15" customHeight="1" x14ac:dyDescent="0.3">
      <c r="A482" s="17" t="str">
        <f>IF(K482="","",MAX(A$5:A481)+1)</f>
        <v/>
      </c>
      <c r="B482" s="16"/>
      <c r="C482" s="27" t="s">
        <v>22</v>
      </c>
      <c r="D482" s="31"/>
      <c r="E482" s="26"/>
      <c r="F482" s="26"/>
      <c r="G482" s="30"/>
      <c r="H482" s="30"/>
      <c r="I482" s="30"/>
      <c r="J482" s="54"/>
      <c r="K482" s="88"/>
      <c r="L482" s="18"/>
      <c r="M482" s="18"/>
      <c r="N482" s="18">
        <f t="shared" si="82"/>
        <v>0</v>
      </c>
      <c r="O482" s="37"/>
    </row>
    <row r="483" spans="1:15" s="27" customFormat="1" ht="15" customHeight="1" x14ac:dyDescent="0.3">
      <c r="A483" s="17">
        <f>IF(K483="","",MAX(A$5:A482)+1)</f>
        <v>181</v>
      </c>
      <c r="B483" s="16"/>
      <c r="C483" s="39" t="s">
        <v>37</v>
      </c>
      <c r="D483" s="31"/>
      <c r="E483" s="26"/>
      <c r="F483" s="26"/>
      <c r="G483" s="30"/>
      <c r="H483" s="30"/>
      <c r="I483" s="30"/>
      <c r="J483" s="54"/>
      <c r="K483" s="88" t="s">
        <v>15</v>
      </c>
      <c r="L483" s="18">
        <v>1</v>
      </c>
      <c r="M483" s="18"/>
      <c r="N483" s="18">
        <f>+M483*L483</f>
        <v>0</v>
      </c>
      <c r="O483" s="4"/>
    </row>
    <row r="484" spans="1:15" s="27" customFormat="1" ht="15" customHeight="1" collapsed="1" x14ac:dyDescent="0.3">
      <c r="A484" s="17">
        <f>IF(K484="","",MAX(A$5:A483)+1)</f>
        <v>182</v>
      </c>
      <c r="B484" s="16"/>
      <c r="C484" s="39" t="s">
        <v>113</v>
      </c>
      <c r="D484" s="31"/>
      <c r="E484" s="26"/>
      <c r="F484" s="26"/>
      <c r="G484" s="30"/>
      <c r="H484" s="30"/>
      <c r="I484" s="30"/>
      <c r="J484" s="54"/>
      <c r="K484" s="88" t="s">
        <v>15</v>
      </c>
      <c r="L484" s="18">
        <v>1</v>
      </c>
      <c r="M484" s="18"/>
      <c r="N484" s="18">
        <f>+M484*L484</f>
        <v>0</v>
      </c>
      <c r="O484" s="4"/>
    </row>
    <row r="485" spans="1:15" s="120" customFormat="1" ht="13.05" hidden="1" customHeight="1" outlineLevel="1" x14ac:dyDescent="0.3">
      <c r="A485" s="17" t="str">
        <f>IF(K485="","",MAX(A$5:A484)+1)</f>
        <v/>
      </c>
      <c r="B485" s="169"/>
      <c r="C485" s="123" t="s">
        <v>111</v>
      </c>
      <c r="E485" s="57">
        <v>9</v>
      </c>
      <c r="F485" s="57" t="s">
        <v>17</v>
      </c>
      <c r="G485" s="57">
        <v>18</v>
      </c>
      <c r="H485" s="58" t="s">
        <v>18</v>
      </c>
      <c r="I485" s="125">
        <f>+E485*G485</f>
        <v>162</v>
      </c>
      <c r="J485" s="138"/>
      <c r="K485" s="133"/>
      <c r="L485" s="100"/>
      <c r="M485" s="100"/>
      <c r="N485" s="100">
        <f>+M485*L485</f>
        <v>0</v>
      </c>
      <c r="O485" s="132"/>
    </row>
    <row r="486" spans="1:15" s="27" customFormat="1" ht="15" customHeight="1" collapsed="1" x14ac:dyDescent="0.3">
      <c r="A486" s="17">
        <f>IF(K486="","",MAX(A$5:A485)+1)</f>
        <v>183</v>
      </c>
      <c r="B486" s="16"/>
      <c r="C486" s="39" t="s">
        <v>38</v>
      </c>
      <c r="D486" s="31"/>
      <c r="E486" s="26"/>
      <c r="F486" s="26"/>
      <c r="G486" s="30"/>
      <c r="H486" s="30"/>
      <c r="I486" s="30"/>
      <c r="J486" s="54"/>
      <c r="K486" s="88" t="s">
        <v>15</v>
      </c>
      <c r="L486" s="18">
        <v>1</v>
      </c>
      <c r="M486" s="18"/>
      <c r="N486" s="18">
        <f>+M486*L486</f>
        <v>0</v>
      </c>
      <c r="O486" s="4"/>
    </row>
    <row r="487" spans="1:15" s="120" customFormat="1" ht="13.05" hidden="1" customHeight="1" outlineLevel="1" x14ac:dyDescent="0.3">
      <c r="A487" s="17" t="str">
        <f>IF(K487="","",MAX(A$5:A486)+1)</f>
        <v/>
      </c>
      <c r="B487" s="169"/>
      <c r="C487" s="123" t="s">
        <v>140</v>
      </c>
      <c r="E487" s="57">
        <v>17</v>
      </c>
      <c r="F487" s="57" t="s">
        <v>17</v>
      </c>
      <c r="G487" s="57">
        <v>5</v>
      </c>
      <c r="H487" s="58" t="s">
        <v>18</v>
      </c>
      <c r="I487" s="57">
        <f>+E487*G487</f>
        <v>85</v>
      </c>
      <c r="J487" s="138"/>
      <c r="K487" s="133"/>
      <c r="L487" s="100"/>
      <c r="M487" s="100"/>
      <c r="N487" s="100">
        <f>+M487*L487</f>
        <v>0</v>
      </c>
      <c r="O487" s="132"/>
    </row>
    <row r="488" spans="1:15" s="120" customFormat="1" ht="13.05" hidden="1" customHeight="1" outlineLevel="1" x14ac:dyDescent="0.3">
      <c r="A488" s="17" t="str">
        <f>IF(K488="","",MAX(A$5:A487)+1)</f>
        <v/>
      </c>
      <c r="B488" s="169"/>
      <c r="C488" s="123" t="s">
        <v>112</v>
      </c>
      <c r="E488" s="57">
        <v>12</v>
      </c>
      <c r="F488" s="57" t="s">
        <v>17</v>
      </c>
      <c r="G488" s="57">
        <v>3.5</v>
      </c>
      <c r="H488" s="58" t="s">
        <v>18</v>
      </c>
      <c r="I488" s="57">
        <f t="shared" ref="I488" si="83">+E488*G488</f>
        <v>42</v>
      </c>
      <c r="J488" s="138"/>
      <c r="K488" s="133"/>
      <c r="L488" s="100"/>
      <c r="M488" s="100"/>
      <c r="N488" s="100"/>
      <c r="O488" s="132"/>
    </row>
    <row r="489" spans="1:15" s="120" customFormat="1" ht="13.05" hidden="1" customHeight="1" outlineLevel="1" x14ac:dyDescent="0.3">
      <c r="A489" s="17" t="str">
        <f>IF(K489="","",MAX(A$5:A488)+1)</f>
        <v/>
      </c>
      <c r="B489" s="169"/>
      <c r="C489" s="123"/>
      <c r="E489" s="57"/>
      <c r="F489" s="57"/>
      <c r="G489" s="57"/>
      <c r="H489" s="58" t="s">
        <v>18</v>
      </c>
      <c r="I489" s="57">
        <f>12*4/2</f>
        <v>24</v>
      </c>
      <c r="J489" s="138"/>
      <c r="K489" s="133"/>
      <c r="L489" s="100"/>
      <c r="M489" s="100"/>
      <c r="N489" s="100"/>
      <c r="O489" s="132"/>
    </row>
    <row r="490" spans="1:15" s="120" customFormat="1" ht="13.05" hidden="1" customHeight="1" outlineLevel="1" x14ac:dyDescent="0.3">
      <c r="A490" s="17" t="str">
        <f>IF(K490="","",MAX(A$5:A489)+1)</f>
        <v/>
      </c>
      <c r="B490" s="169"/>
      <c r="C490" s="123"/>
      <c r="E490" s="57"/>
      <c r="F490" s="57"/>
      <c r="G490" s="57"/>
      <c r="H490" s="58"/>
      <c r="I490" s="139">
        <f>SUM(I487:I489)</f>
        <v>151</v>
      </c>
      <c r="J490" s="138"/>
      <c r="K490" s="133"/>
      <c r="L490" s="100"/>
      <c r="M490" s="100"/>
      <c r="N490" s="100"/>
      <c r="O490" s="132"/>
    </row>
    <row r="491" spans="1:15" s="27" customFormat="1" ht="15" customHeight="1" collapsed="1" x14ac:dyDescent="0.3">
      <c r="A491" s="17">
        <f>IF(K491="","",MAX(A$5:A490)+1)</f>
        <v>184</v>
      </c>
      <c r="B491" s="16"/>
      <c r="C491" s="39" t="s">
        <v>39</v>
      </c>
      <c r="E491" s="31"/>
      <c r="F491" s="26"/>
      <c r="G491" s="26"/>
      <c r="H491" s="30"/>
      <c r="I491" s="30"/>
      <c r="J491" s="54"/>
      <c r="K491" s="88" t="s">
        <v>15</v>
      </c>
      <c r="L491" s="18">
        <v>1</v>
      </c>
      <c r="M491" s="18"/>
      <c r="N491" s="18">
        <f>+M491*L491</f>
        <v>0</v>
      </c>
      <c r="O491" s="4"/>
    </row>
    <row r="492" spans="1:15" s="120" customFormat="1" ht="13.05" hidden="1" customHeight="1" outlineLevel="1" x14ac:dyDescent="0.3">
      <c r="A492" s="17" t="str">
        <f>IF(K492="","",MAX(A$5:A491)+1)</f>
        <v/>
      </c>
      <c r="B492" s="169"/>
      <c r="C492" s="123" t="s">
        <v>31</v>
      </c>
      <c r="E492" s="57">
        <v>55</v>
      </c>
      <c r="F492" s="57" t="s">
        <v>17</v>
      </c>
      <c r="G492" s="57">
        <v>3</v>
      </c>
      <c r="H492" s="58" t="s">
        <v>18</v>
      </c>
      <c r="I492" s="57">
        <f t="shared" ref="I492:I494" si="84">+E492*G492</f>
        <v>165</v>
      </c>
      <c r="J492" s="138"/>
      <c r="K492" s="133"/>
      <c r="L492" s="100"/>
      <c r="M492" s="100"/>
      <c r="N492" s="100">
        <f>+M492*L492</f>
        <v>0</v>
      </c>
      <c r="O492" s="132"/>
    </row>
    <row r="493" spans="1:15" s="120" customFormat="1" ht="13.05" hidden="1" customHeight="1" outlineLevel="1" x14ac:dyDescent="0.3">
      <c r="A493" s="17" t="str">
        <f>IF(K493="","",MAX(A$5:A492)+1)</f>
        <v/>
      </c>
      <c r="B493" s="169"/>
      <c r="C493" s="123" t="s">
        <v>141</v>
      </c>
      <c r="E493" s="57">
        <v>42</v>
      </c>
      <c r="F493" s="57" t="s">
        <v>17</v>
      </c>
      <c r="G493" s="57">
        <v>3</v>
      </c>
      <c r="H493" s="58" t="s">
        <v>18</v>
      </c>
      <c r="I493" s="57">
        <f t="shared" si="84"/>
        <v>126</v>
      </c>
      <c r="J493" s="138"/>
      <c r="K493" s="133"/>
      <c r="L493" s="100"/>
      <c r="M493" s="100"/>
      <c r="N493" s="100">
        <f>+M493*L493</f>
        <v>0</v>
      </c>
      <c r="O493" s="132"/>
    </row>
    <row r="494" spans="1:15" s="120" customFormat="1" ht="13.05" hidden="1" customHeight="1" outlineLevel="1" x14ac:dyDescent="0.3">
      <c r="A494" s="17" t="str">
        <f>IF(K494="","",MAX(A$5:A493)+1)</f>
        <v/>
      </c>
      <c r="B494" s="169"/>
      <c r="C494" s="123" t="s">
        <v>111</v>
      </c>
      <c r="E494" s="57">
        <v>9</v>
      </c>
      <c r="F494" s="57" t="s">
        <v>17</v>
      </c>
      <c r="G494" s="57">
        <v>4</v>
      </c>
      <c r="H494" s="58" t="s">
        <v>18</v>
      </c>
      <c r="I494" s="57">
        <f t="shared" si="84"/>
        <v>36</v>
      </c>
      <c r="J494" s="138"/>
      <c r="K494" s="133"/>
      <c r="L494" s="100"/>
      <c r="M494" s="100"/>
      <c r="N494" s="100"/>
      <c r="O494" s="132"/>
    </row>
    <row r="495" spans="1:15" s="120" customFormat="1" ht="13.05" hidden="1" customHeight="1" outlineLevel="1" x14ac:dyDescent="0.3">
      <c r="A495" s="17" t="str">
        <f>IF(K495="","",MAX(A$5:A494)+1)</f>
        <v/>
      </c>
      <c r="B495" s="169"/>
      <c r="E495" s="142"/>
      <c r="F495" s="57"/>
      <c r="G495" s="57"/>
      <c r="H495" s="58"/>
      <c r="I495" s="139">
        <f>SUM(I492:I494)</f>
        <v>327</v>
      </c>
      <c r="J495" s="138"/>
      <c r="K495" s="133"/>
      <c r="L495" s="100"/>
      <c r="M495" s="100"/>
      <c r="N495" s="100">
        <f>+M495*L495</f>
        <v>0</v>
      </c>
      <c r="O495" s="132"/>
    </row>
    <row r="496" spans="1:15" s="27" customFormat="1" ht="15" customHeight="1" collapsed="1" x14ac:dyDescent="0.3">
      <c r="A496" s="17">
        <f>IF(K496="","",MAX(A$5:A495)+1)</f>
        <v>185</v>
      </c>
      <c r="B496" s="16"/>
      <c r="C496" s="39" t="s">
        <v>40</v>
      </c>
      <c r="E496" s="31"/>
      <c r="F496" s="26"/>
      <c r="G496" s="26"/>
      <c r="H496" s="30"/>
      <c r="I496" s="30"/>
      <c r="J496" s="54"/>
      <c r="K496" s="88" t="s">
        <v>15</v>
      </c>
      <c r="L496" s="18">
        <v>1</v>
      </c>
      <c r="M496" s="18"/>
      <c r="N496" s="18">
        <f>+M496*L496</f>
        <v>0</v>
      </c>
      <c r="O496" s="4"/>
    </row>
    <row r="497" spans="1:15" s="120" customFormat="1" ht="13.05" hidden="1" customHeight="1" outlineLevel="1" x14ac:dyDescent="0.3">
      <c r="A497" s="17" t="str">
        <f>IF(K497="","",MAX(A$5:A496)+1)</f>
        <v/>
      </c>
      <c r="B497" s="169"/>
      <c r="C497" s="143">
        <v>2</v>
      </c>
      <c r="D497" s="132" t="s">
        <v>17</v>
      </c>
      <c r="E497" s="57">
        <v>18</v>
      </c>
      <c r="F497" s="57" t="s">
        <v>17</v>
      </c>
      <c r="G497" s="57">
        <v>10</v>
      </c>
      <c r="H497" s="58" t="s">
        <v>18</v>
      </c>
      <c r="I497" s="58">
        <f>E497*G497*C497</f>
        <v>360</v>
      </c>
      <c r="J497" s="138"/>
      <c r="K497" s="133"/>
      <c r="L497" s="100"/>
      <c r="M497" s="100"/>
      <c r="N497" s="100">
        <f>+M497*L497</f>
        <v>0</v>
      </c>
      <c r="O497" s="132"/>
    </row>
    <row r="498" spans="1:15" s="120" customFormat="1" ht="13.05" hidden="1" customHeight="1" outlineLevel="1" x14ac:dyDescent="0.3">
      <c r="A498" s="17" t="str">
        <f>IF(K498="","",MAX(A$5:A497)+1)</f>
        <v/>
      </c>
      <c r="B498" s="169"/>
      <c r="C498" s="143">
        <v>2</v>
      </c>
      <c r="D498" s="132" t="s">
        <v>17</v>
      </c>
      <c r="E498" s="57">
        <v>39</v>
      </c>
      <c r="F498" s="57" t="s">
        <v>17</v>
      </c>
      <c r="G498" s="57">
        <v>10</v>
      </c>
      <c r="H498" s="58" t="s">
        <v>18</v>
      </c>
      <c r="I498" s="58">
        <f>E498*G498*C498</f>
        <v>780</v>
      </c>
      <c r="J498" s="138"/>
      <c r="K498" s="133"/>
      <c r="L498" s="100"/>
      <c r="M498" s="100"/>
      <c r="N498" s="100"/>
      <c r="O498" s="132"/>
    </row>
    <row r="499" spans="1:15" s="120" customFormat="1" ht="13.05" hidden="1" customHeight="1" outlineLevel="1" x14ac:dyDescent="0.3">
      <c r="A499" s="17" t="str">
        <f>IF(K499="","",MAX(A$5:A498)+1)</f>
        <v/>
      </c>
      <c r="B499" s="169"/>
      <c r="C499" s="143"/>
      <c r="D499" s="132"/>
      <c r="E499" s="57"/>
      <c r="F499" s="57"/>
      <c r="G499" s="57"/>
      <c r="H499" s="58"/>
      <c r="I499" s="139">
        <f>SUM(I497:I498)</f>
        <v>1140</v>
      </c>
      <c r="J499" s="138"/>
      <c r="K499" s="133"/>
      <c r="L499" s="100"/>
      <c r="M499" s="100"/>
      <c r="N499" s="100"/>
      <c r="O499" s="132"/>
    </row>
    <row r="500" spans="1:15" s="27" customFormat="1" ht="15" customHeight="1" collapsed="1" x14ac:dyDescent="0.3">
      <c r="A500" s="17">
        <f>IF(K500="","",MAX(A$5:A499)+1)</f>
        <v>186</v>
      </c>
      <c r="B500" s="16"/>
      <c r="C500" s="108" t="s">
        <v>117</v>
      </c>
      <c r="D500" s="4"/>
      <c r="E500" s="26"/>
      <c r="F500" s="26"/>
      <c r="G500" s="26"/>
      <c r="H500" s="30"/>
      <c r="I500" s="60"/>
      <c r="J500" s="54"/>
      <c r="K500" s="88" t="s">
        <v>15</v>
      </c>
      <c r="L500" s="18">
        <v>1</v>
      </c>
      <c r="M500" s="18"/>
      <c r="N500" s="18">
        <f>+M500*L500</f>
        <v>0</v>
      </c>
      <c r="O500" s="4"/>
    </row>
    <row r="501" spans="1:15" s="120" customFormat="1" ht="13.05" hidden="1" customHeight="1" outlineLevel="1" x14ac:dyDescent="0.3">
      <c r="A501" s="17" t="str">
        <f>IF(K501="","",MAX(A$5:A500)+1)</f>
        <v/>
      </c>
      <c r="B501" s="169"/>
      <c r="C501" s="123" t="s">
        <v>31</v>
      </c>
      <c r="E501" s="57">
        <v>55</v>
      </c>
      <c r="F501" s="57" t="s">
        <v>17</v>
      </c>
      <c r="G501" s="57">
        <v>9</v>
      </c>
      <c r="H501" s="58" t="s">
        <v>18</v>
      </c>
      <c r="I501" s="57">
        <f t="shared" ref="I501:I503" si="85">+E501*G501</f>
        <v>495</v>
      </c>
      <c r="J501" s="138"/>
      <c r="K501" s="133"/>
      <c r="L501" s="100"/>
      <c r="M501" s="100"/>
      <c r="N501" s="100">
        <f>+M501*L501</f>
        <v>0</v>
      </c>
      <c r="O501" s="132"/>
    </row>
    <row r="502" spans="1:15" s="120" customFormat="1" ht="13.05" hidden="1" customHeight="1" outlineLevel="1" x14ac:dyDescent="0.3">
      <c r="A502" s="17" t="str">
        <f>IF(K502="","",MAX(A$5:A501)+1)</f>
        <v/>
      </c>
      <c r="B502" s="169"/>
      <c r="C502" s="123" t="s">
        <v>141</v>
      </c>
      <c r="E502" s="57">
        <v>42</v>
      </c>
      <c r="F502" s="57" t="s">
        <v>17</v>
      </c>
      <c r="G502" s="57">
        <v>9</v>
      </c>
      <c r="H502" s="58" t="s">
        <v>18</v>
      </c>
      <c r="I502" s="57">
        <f t="shared" si="85"/>
        <v>378</v>
      </c>
      <c r="J502" s="138"/>
      <c r="K502" s="133"/>
      <c r="L502" s="100"/>
      <c r="M502" s="100"/>
      <c r="N502" s="100">
        <f>+M502*L502</f>
        <v>0</v>
      </c>
      <c r="O502" s="132"/>
    </row>
    <row r="503" spans="1:15" s="120" customFormat="1" ht="13.05" hidden="1" customHeight="1" outlineLevel="1" x14ac:dyDescent="0.3">
      <c r="A503" s="17" t="str">
        <f>IF(K503="","",MAX(A$5:A502)+1)</f>
        <v/>
      </c>
      <c r="B503" s="169"/>
      <c r="C503" s="123" t="s">
        <v>111</v>
      </c>
      <c r="E503" s="57">
        <v>8</v>
      </c>
      <c r="F503" s="57" t="s">
        <v>17</v>
      </c>
      <c r="G503" s="57">
        <v>10</v>
      </c>
      <c r="H503" s="58" t="s">
        <v>18</v>
      </c>
      <c r="I503" s="57">
        <f t="shared" si="85"/>
        <v>80</v>
      </c>
      <c r="J503" s="138"/>
      <c r="K503" s="133"/>
      <c r="L503" s="100"/>
      <c r="M503" s="100"/>
      <c r="N503" s="100"/>
      <c r="O503" s="132"/>
    </row>
    <row r="504" spans="1:15" s="120" customFormat="1" ht="13.05" hidden="1" customHeight="1" outlineLevel="1" x14ac:dyDescent="0.3">
      <c r="A504" s="17" t="str">
        <f>IF(K504="","",MAX(A$5:A503)+1)</f>
        <v/>
      </c>
      <c r="B504" s="169"/>
      <c r="C504" s="123" t="s">
        <v>114</v>
      </c>
      <c r="E504" s="57"/>
      <c r="F504" s="57"/>
      <c r="G504" s="57"/>
      <c r="H504" s="58" t="s">
        <v>18</v>
      </c>
      <c r="I504" s="57">
        <f>I489+I488</f>
        <v>66</v>
      </c>
      <c r="J504" s="138"/>
      <c r="K504" s="133"/>
      <c r="L504" s="100"/>
      <c r="M504" s="100"/>
      <c r="N504" s="100"/>
      <c r="O504" s="132"/>
    </row>
    <row r="505" spans="1:15" s="120" customFormat="1" ht="13.05" hidden="1" customHeight="1" outlineLevel="1" x14ac:dyDescent="0.3">
      <c r="A505" s="17" t="str">
        <f>IF(K505="","",MAX(A$5:A504)+1)</f>
        <v/>
      </c>
      <c r="B505" s="169"/>
      <c r="C505" s="123" t="s">
        <v>142</v>
      </c>
      <c r="E505" s="57"/>
      <c r="F505" s="57"/>
      <c r="G505" s="57"/>
      <c r="H505" s="58" t="s">
        <v>18</v>
      </c>
      <c r="I505" s="57">
        <f>I487</f>
        <v>85</v>
      </c>
      <c r="J505" s="138"/>
      <c r="K505" s="133"/>
      <c r="L505" s="100"/>
      <c r="M505" s="100"/>
      <c r="N505" s="100"/>
      <c r="O505" s="132"/>
    </row>
    <row r="506" spans="1:15" s="120" customFormat="1" ht="13.05" hidden="1" customHeight="1" outlineLevel="1" x14ac:dyDescent="0.3">
      <c r="A506" s="17" t="str">
        <f>IF(K506="","",MAX(A$5:A505)+1)</f>
        <v/>
      </c>
      <c r="B506" s="169"/>
      <c r="C506" s="123" t="s">
        <v>195</v>
      </c>
      <c r="E506" s="57">
        <v>9</v>
      </c>
      <c r="F506" s="57" t="s">
        <v>17</v>
      </c>
      <c r="G506" s="57">
        <v>12</v>
      </c>
      <c r="H506" s="58" t="s">
        <v>18</v>
      </c>
      <c r="I506" s="57">
        <f>+E506*G506</f>
        <v>108</v>
      </c>
      <c r="J506" s="138"/>
      <c r="K506" s="133"/>
      <c r="L506" s="100"/>
      <c r="M506" s="100"/>
      <c r="N506" s="100"/>
      <c r="O506" s="132"/>
    </row>
    <row r="507" spans="1:15" s="120" customFormat="1" ht="13.05" hidden="1" customHeight="1" outlineLevel="1" x14ac:dyDescent="0.3">
      <c r="A507" s="17" t="str">
        <f>IF(K507="","",MAX(A$5:A506)+1)</f>
        <v/>
      </c>
      <c r="B507" s="169"/>
      <c r="E507" s="142"/>
      <c r="F507" s="57"/>
      <c r="G507" s="57"/>
      <c r="H507" s="58"/>
      <c r="I507" s="139">
        <f>SUM(I501:I506)</f>
        <v>1212</v>
      </c>
      <c r="J507" s="138"/>
      <c r="K507" s="133"/>
      <c r="L507" s="100"/>
      <c r="M507" s="100"/>
      <c r="N507" s="100">
        <f>+M507*L507</f>
        <v>0</v>
      </c>
      <c r="O507" s="132"/>
    </row>
    <row r="508" spans="1:15" s="27" customFormat="1" ht="15" customHeight="1" x14ac:dyDescent="0.3">
      <c r="A508" s="17">
        <f>IF(K508="","",MAX(A$5:A507)+1)</f>
        <v>187</v>
      </c>
      <c r="B508" s="16"/>
      <c r="C508" s="108" t="s">
        <v>61</v>
      </c>
      <c r="D508" s="31"/>
      <c r="E508" s="26"/>
      <c r="F508" s="26"/>
      <c r="G508" s="30"/>
      <c r="H508" s="30"/>
      <c r="I508" s="30"/>
      <c r="J508" s="54"/>
      <c r="K508" s="88" t="s">
        <v>8</v>
      </c>
      <c r="L508" s="18">
        <v>17</v>
      </c>
      <c r="M508" s="18"/>
      <c r="N508" s="18">
        <f>+M508*L508</f>
        <v>0</v>
      </c>
      <c r="O508" s="4"/>
    </row>
    <row r="509" spans="1:15" s="27" customFormat="1" ht="15" customHeight="1" x14ac:dyDescent="0.3">
      <c r="A509" s="17">
        <f>IF(K509="","",MAX(A$5:A508)+1)</f>
        <v>188</v>
      </c>
      <c r="B509" s="16"/>
      <c r="C509" s="39" t="s">
        <v>11</v>
      </c>
      <c r="D509" s="31"/>
      <c r="E509" s="26"/>
      <c r="F509" s="26"/>
      <c r="G509" s="30"/>
      <c r="H509" s="30"/>
      <c r="I509" s="30"/>
      <c r="J509" s="54"/>
      <c r="K509" s="88" t="s">
        <v>15</v>
      </c>
      <c r="L509" s="18">
        <v>1</v>
      </c>
      <c r="M509" s="18"/>
      <c r="N509" s="18">
        <f>+M509*L509</f>
        <v>0</v>
      </c>
      <c r="O509" s="4"/>
    </row>
    <row r="510" spans="1:15" s="27" customFormat="1" ht="15" customHeight="1" x14ac:dyDescent="0.3">
      <c r="A510" s="17" t="str">
        <f>IF(K510="","",MAX(A$5:A509)+1)</f>
        <v/>
      </c>
      <c r="B510" s="16"/>
      <c r="D510" s="31"/>
      <c r="E510" s="26"/>
      <c r="F510" s="26"/>
      <c r="G510" s="30"/>
      <c r="H510" s="30"/>
      <c r="I510" s="30"/>
      <c r="J510" s="54"/>
      <c r="K510" s="88"/>
      <c r="L510" s="18"/>
      <c r="M510" s="18"/>
      <c r="N510" s="18">
        <f t="shared" ref="N510" si="86">+M510*L510</f>
        <v>0</v>
      </c>
      <c r="O510" s="4"/>
    </row>
    <row r="511" spans="1:15" s="20" customFormat="1" ht="15" customHeight="1" x14ac:dyDescent="0.3">
      <c r="A511" s="17" t="str">
        <f>IF(K511="","",MAX(A$5:A510)+1)</f>
        <v/>
      </c>
      <c r="B511" s="16" t="s">
        <v>235</v>
      </c>
      <c r="C511" s="19" t="s">
        <v>160</v>
      </c>
      <c r="G511" s="50"/>
      <c r="H511" s="50"/>
      <c r="I511" s="50"/>
      <c r="J511" s="56"/>
      <c r="K511" s="89"/>
      <c r="L511" s="22"/>
      <c r="M511" s="22"/>
      <c r="N511" s="22">
        <f>+M511*L511</f>
        <v>0</v>
      </c>
      <c r="O511" s="130"/>
    </row>
    <row r="512" spans="1:15" s="20" customFormat="1" ht="15" customHeight="1" x14ac:dyDescent="0.3">
      <c r="A512" s="17">
        <f>IF(K512="","",MAX(A$5:A511)+1)</f>
        <v>189</v>
      </c>
      <c r="B512" s="168"/>
      <c r="C512" s="20" t="s">
        <v>175</v>
      </c>
      <c r="G512" s="50"/>
      <c r="H512" s="50"/>
      <c r="I512" s="50"/>
      <c r="J512" s="56"/>
      <c r="K512" s="89" t="s">
        <v>24</v>
      </c>
      <c r="L512" s="124">
        <v>17</v>
      </c>
      <c r="M512" s="22"/>
      <c r="N512" s="22">
        <f>+M512*L512</f>
        <v>0</v>
      </c>
      <c r="O512" s="130"/>
    </row>
    <row r="513" spans="1:15" s="27" customFormat="1" ht="15" customHeight="1" x14ac:dyDescent="0.3">
      <c r="A513" s="17" t="str">
        <f>IF(K513="","",MAX(A$5:A512)+1)</f>
        <v/>
      </c>
      <c r="B513" s="16"/>
      <c r="D513" s="31"/>
      <c r="E513" s="26"/>
      <c r="F513" s="26"/>
      <c r="G513" s="30"/>
      <c r="H513" s="30"/>
      <c r="I513" s="30"/>
      <c r="J513" s="54"/>
      <c r="K513" s="88"/>
      <c r="L513" s="18"/>
      <c r="M513" s="18"/>
      <c r="N513" s="18">
        <f t="shared" si="82"/>
        <v>0</v>
      </c>
      <c r="O513" s="4"/>
    </row>
    <row r="514" spans="1:15" s="27" customFormat="1" ht="15" customHeight="1" x14ac:dyDescent="0.3">
      <c r="A514" s="17" t="str">
        <f>IF(K514="","",MAX(A$5:A513)+1)</f>
        <v/>
      </c>
      <c r="B514" s="16" t="s">
        <v>237</v>
      </c>
      <c r="C514" s="25" t="s">
        <v>82</v>
      </c>
      <c r="D514" s="26"/>
      <c r="E514" s="26"/>
      <c r="F514" s="26"/>
      <c r="G514" s="26"/>
      <c r="H514" s="26"/>
      <c r="I514" s="26"/>
      <c r="J514" s="51"/>
      <c r="K514" s="88"/>
      <c r="L514" s="18"/>
      <c r="M514" s="18"/>
      <c r="N514" s="18">
        <f t="shared" ref="N514" si="87">+M514*L514</f>
        <v>0</v>
      </c>
      <c r="O514" s="4"/>
    </row>
    <row r="515" spans="1:15" s="27" customFormat="1" ht="15" customHeight="1" x14ac:dyDescent="0.3">
      <c r="A515" s="17" t="str">
        <f>IF(K515="","",MAX(A$5:A514)+1)</f>
        <v/>
      </c>
      <c r="B515" s="16"/>
      <c r="C515" s="27" t="s">
        <v>245</v>
      </c>
      <c r="D515" s="80"/>
      <c r="E515" s="80"/>
      <c r="F515" s="80"/>
      <c r="G515" s="120"/>
      <c r="H515" s="121"/>
      <c r="I515" s="59"/>
      <c r="J515" s="122"/>
      <c r="K515" s="88"/>
      <c r="L515" s="18"/>
      <c r="M515" s="18"/>
      <c r="N515" s="22">
        <f t="shared" ref="N515:N518" si="88">+M515*L515</f>
        <v>0</v>
      </c>
      <c r="O515" s="4"/>
    </row>
    <row r="516" spans="1:15" s="27" customFormat="1" ht="15" customHeight="1" x14ac:dyDescent="0.3">
      <c r="A516" s="17">
        <f>IF(K516="","",MAX(A$5:A515)+1)</f>
        <v>190</v>
      </c>
      <c r="B516" s="16"/>
      <c r="C516" s="105" t="s">
        <v>84</v>
      </c>
      <c r="D516" s="80"/>
      <c r="E516" s="80"/>
      <c r="F516" s="80"/>
      <c r="G516" s="80"/>
      <c r="H516" s="80"/>
      <c r="I516" s="80"/>
      <c r="J516" s="52"/>
      <c r="K516" s="88" t="s">
        <v>15</v>
      </c>
      <c r="L516" s="18">
        <v>1</v>
      </c>
      <c r="M516" s="18"/>
      <c r="N516" s="22">
        <f t="shared" si="88"/>
        <v>0</v>
      </c>
      <c r="O516" s="4"/>
    </row>
    <row r="517" spans="1:15" s="27" customFormat="1" ht="15" customHeight="1" x14ac:dyDescent="0.3">
      <c r="A517" s="17">
        <f>IF(K517="","",MAX(A$5:A516)+1)</f>
        <v>191</v>
      </c>
      <c r="B517" s="16"/>
      <c r="C517" s="105" t="s">
        <v>85</v>
      </c>
      <c r="D517" s="80"/>
      <c r="E517" s="80"/>
      <c r="F517" s="80"/>
      <c r="G517" s="80"/>
      <c r="H517" s="80"/>
      <c r="I517" s="80"/>
      <c r="J517" s="52"/>
      <c r="K517" s="88" t="s">
        <v>15</v>
      </c>
      <c r="L517" s="18">
        <v>1</v>
      </c>
      <c r="M517" s="18"/>
      <c r="N517" s="22">
        <f t="shared" si="88"/>
        <v>0</v>
      </c>
      <c r="O517" s="4"/>
    </row>
    <row r="518" spans="1:15" s="27" customFormat="1" ht="15" customHeight="1" x14ac:dyDescent="0.3">
      <c r="A518" s="17">
        <f>IF(K518="","",MAX(A$5:A517)+1)</f>
        <v>192</v>
      </c>
      <c r="B518" s="16"/>
      <c r="C518" s="105" t="s">
        <v>86</v>
      </c>
      <c r="D518" s="80"/>
      <c r="E518" s="80"/>
      <c r="F518" s="80"/>
      <c r="G518" s="80"/>
      <c r="H518" s="80"/>
      <c r="I518" s="80"/>
      <c r="J518" s="52"/>
      <c r="K518" s="88" t="s">
        <v>15</v>
      </c>
      <c r="L518" s="18">
        <v>1</v>
      </c>
      <c r="M518" s="18"/>
      <c r="N518" s="22">
        <f t="shared" si="88"/>
        <v>0</v>
      </c>
      <c r="O518" s="4"/>
    </row>
    <row r="519" spans="1:15" s="27" customFormat="1" ht="15" customHeight="1" x14ac:dyDescent="0.3">
      <c r="A519" s="17" t="str">
        <f>IF(K519="","",MAX(A$5:A518)+1)</f>
        <v/>
      </c>
      <c r="B519" s="16"/>
      <c r="C519" s="20"/>
      <c r="D519" s="80"/>
      <c r="E519" s="80"/>
      <c r="F519" s="80"/>
      <c r="G519" s="80"/>
      <c r="H519" s="80"/>
      <c r="I519" s="80"/>
      <c r="J519" s="52"/>
      <c r="K519" s="97"/>
      <c r="L519" s="18"/>
      <c r="M519" s="18"/>
      <c r="N519" s="22"/>
      <c r="O519" s="4"/>
    </row>
    <row r="520" spans="1:15" s="27" customFormat="1" ht="15" customHeight="1" x14ac:dyDescent="0.3">
      <c r="A520" s="17" t="str">
        <f>IF(K520="","",MAX(A$5:A519)+1)</f>
        <v/>
      </c>
      <c r="B520" s="16" t="s">
        <v>238</v>
      </c>
      <c r="C520" s="25" t="s">
        <v>100</v>
      </c>
      <c r="D520" s="80"/>
      <c r="E520" s="80"/>
      <c r="F520" s="80"/>
      <c r="G520" s="80"/>
      <c r="H520" s="80"/>
      <c r="I520" s="80"/>
      <c r="J520" s="52"/>
      <c r="K520" s="88"/>
      <c r="L520" s="18"/>
      <c r="M520" s="18"/>
      <c r="N520" s="22">
        <f t="shared" ref="N520:N521" si="89">+M520*L520</f>
        <v>0</v>
      </c>
      <c r="O520" s="4"/>
    </row>
    <row r="521" spans="1:15" s="27" customFormat="1" ht="15" customHeight="1" x14ac:dyDescent="0.3">
      <c r="A521" s="17">
        <f>IF(K521="","",MAX(A$5:A520)+1)</f>
        <v>193</v>
      </c>
      <c r="B521" s="16"/>
      <c r="C521" s="20" t="s">
        <v>101</v>
      </c>
      <c r="D521" s="80"/>
      <c r="E521" s="80"/>
      <c r="F521" s="80"/>
      <c r="G521" s="80"/>
      <c r="H521" s="80"/>
      <c r="I521" s="80"/>
      <c r="J521" s="52"/>
      <c r="K521" s="89" t="s">
        <v>15</v>
      </c>
      <c r="L521" s="22">
        <v>1</v>
      </c>
      <c r="M521" s="22"/>
      <c r="N521" s="22">
        <f t="shared" si="89"/>
        <v>0</v>
      </c>
      <c r="O521" s="4"/>
    </row>
    <row r="522" spans="1:15" s="27" customFormat="1" ht="15" customHeight="1" x14ac:dyDescent="0.3">
      <c r="A522" s="23" t="str">
        <f>IF(K522="","",MAX(A$2:A400)+1)</f>
        <v/>
      </c>
      <c r="B522" s="16"/>
      <c r="C522" s="29"/>
      <c r="D522" s="26"/>
      <c r="E522" s="26"/>
      <c r="F522" s="26"/>
      <c r="G522" s="30"/>
      <c r="H522" s="26"/>
      <c r="I522" s="26"/>
      <c r="J522" s="51"/>
      <c r="K522" s="88"/>
      <c r="L522" s="18"/>
      <c r="M522" s="18"/>
      <c r="N522" s="18"/>
      <c r="O522" s="4"/>
    </row>
    <row r="523" spans="1:15" ht="4.5" customHeight="1" thickBot="1" x14ac:dyDescent="0.35">
      <c r="A523" s="32"/>
      <c r="B523" s="32"/>
      <c r="C523" s="33"/>
      <c r="D523" s="8"/>
      <c r="E523" s="8"/>
      <c r="F523" s="8"/>
      <c r="G523" s="8"/>
      <c r="H523" s="8"/>
      <c r="I523" s="8"/>
      <c r="J523" s="8"/>
      <c r="K523" s="34"/>
      <c r="L523" s="34"/>
      <c r="M523" s="35"/>
      <c r="N523" s="35"/>
    </row>
    <row r="524" spans="1:15" ht="22.5" customHeight="1" x14ac:dyDescent="0.3">
      <c r="H524" s="170"/>
      <c r="J524" s="171"/>
      <c r="K524" s="93" t="s">
        <v>28</v>
      </c>
      <c r="L524" s="128"/>
      <c r="M524" s="128"/>
      <c r="N524" s="112">
        <f>+SUM(N342:N522)</f>
        <v>0</v>
      </c>
    </row>
    <row r="525" spans="1:15" ht="22.5" customHeight="1" x14ac:dyDescent="0.3">
      <c r="H525" s="170"/>
      <c r="J525" s="172" t="str">
        <f>C342</f>
        <v>TRANCHE OPTIONNELLE - AILE DES MINISTRES PARTIE SUD-EST</v>
      </c>
      <c r="K525" s="94" t="s">
        <v>62</v>
      </c>
      <c r="L525" s="3"/>
      <c r="M525" s="3"/>
      <c r="N525" s="36">
        <f>N524*0.2</f>
        <v>0</v>
      </c>
    </row>
    <row r="526" spans="1:15" ht="26.25" customHeight="1" thickBot="1" x14ac:dyDescent="0.35">
      <c r="H526" s="170"/>
      <c r="J526" s="171"/>
      <c r="K526" s="95" t="s">
        <v>29</v>
      </c>
      <c r="L526" s="129"/>
      <c r="M526" s="129"/>
      <c r="N526" s="113">
        <f>N524*1.2</f>
        <v>0</v>
      </c>
    </row>
  </sheetData>
  <mergeCells count="17">
    <mergeCell ref="B1:B3"/>
    <mergeCell ref="C2:J2"/>
    <mergeCell ref="C72:J72"/>
    <mergeCell ref="C7:J7"/>
    <mergeCell ref="C23:H23"/>
    <mergeCell ref="C426:J426"/>
    <mergeCell ref="C358:H358"/>
    <mergeCell ref="C342:J342"/>
    <mergeCell ref="C5:J5"/>
    <mergeCell ref="C176:J176"/>
    <mergeCell ref="C206:J206"/>
    <mergeCell ref="C181:J181"/>
    <mergeCell ref="C303:J303"/>
    <mergeCell ref="C308:J308"/>
    <mergeCell ref="C85:J85"/>
    <mergeCell ref="C326:J326"/>
    <mergeCell ref="C222:J222"/>
  </mergeCells>
  <phoneticPr fontId="22" type="noConversion"/>
  <printOptions horizontalCentered="1"/>
  <pageMargins left="0.39370078740157483" right="0.39370078740157483" top="0.55118110236220474" bottom="0.74803149606299213" header="0.19685039370078741" footer="0.19685039370078741"/>
  <pageSetup paperSize="9" scale="88" fitToHeight="0" orientation="portrait" r:id="rId1"/>
  <headerFooter differentFirst="1" scaleWithDoc="0">
    <oddHeader>&amp;L&amp;"Arial,Normal"&amp;6 77 - Château de Fontainebleau&amp;C&amp;"Arial,Normal"&amp;6Aile des ministres - Restauration des couvertures de la partie est &amp;R&amp;"Arial,Normal"&amp;6Lot 1  IC - Echaf. - Parapluie</oddHeader>
    <oddFooter>&amp;C&amp;"Arial,Normal"&amp;6Document classé Interne – Toute reproduction ou transmission en dehors des destinataires autorisés est strictement interdite. © Château de Fontainebleau&amp;R&amp;"Arial,Normal"&amp;6Page &amp;P/&amp;N</oddFooter>
    <firstFooter>&amp;C&amp;"Arial,Normal"&amp;6Document classé Interne – Toute reproduction ou transmission en dehors des destinataires autorisés est strictement interdite. © Château de Fontainebleau</firstFooter>
  </headerFooter>
  <rowBreaks count="2" manualBreakCount="2">
    <brk id="200" max="13" man="1"/>
    <brk id="3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Echafaudages</vt:lpstr>
      <vt:lpstr>Echafaudages!Impression_des_titres</vt:lpstr>
      <vt:lpstr>Echafaudages!Zone_d_impression</vt:lpstr>
      <vt:lpstr>PDG!Zone_d_impression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Maxime François</cp:lastModifiedBy>
  <cp:lastPrinted>2025-06-26T12:15:52Z</cp:lastPrinted>
  <dcterms:created xsi:type="dcterms:W3CDTF">2018-10-04T12:52:36Z</dcterms:created>
  <dcterms:modified xsi:type="dcterms:W3CDTF">2025-06-26T13:21:21Z</dcterms:modified>
</cp:coreProperties>
</file>